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Сущ-сть (P-M)" sheetId="1" r:id="rId1"/>
    <sheet name="Справочно - матрица" sheetId="3" r:id="rId2"/>
    <sheet name="Справочно - обоснования" sheetId="2" r:id="rId3"/>
  </sheets>
  <externalReferences>
    <externalReference r:id="rId4"/>
  </externalReferences>
  <definedNames>
    <definedName name="Выводы">[1]temp!$AA$2:$AB$5</definedName>
    <definedName name="ГодПроверки">[1]ИНФО!$B$6</definedName>
    <definedName name="ДатаАЗ">[1]ИНФО!$B$65</definedName>
    <definedName name="ДатаПИ">[1]ИНФО!$B$64</definedName>
    <definedName name="Контролер">[1]ИНФО!$C$33</definedName>
    <definedName name="М1">'Сущ-сть (P-M)'!$E$23</definedName>
    <definedName name="М2">'Сущ-сть (P-M)'!$D$60</definedName>
    <definedName name="М3">'Сущ-сть (P-M)'!$D$74</definedName>
    <definedName name="_xlnm.Print_Area" localSheetId="0">'Сущ-сть (P-M)'!$A$1:$F$102</definedName>
    <definedName name="СрокиВКК">[1]ИНФО!$F$63</definedName>
    <definedName name="СрокиОбработки">[1]ИНФО!$F$64</definedName>
    <definedName name="Этап">[1]ИНФО!$B$42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1" i="1"/>
  <c r="F100"/>
  <c r="F99"/>
  <c r="F98"/>
  <c r="F97"/>
  <c r="F57"/>
  <c r="P57" s="1"/>
  <c r="F56"/>
  <c r="P56" s="1"/>
  <c r="F55"/>
  <c r="P55" s="1"/>
  <c r="F54"/>
  <c r="P54" s="1"/>
  <c r="F53"/>
  <c r="P53" s="1"/>
  <c r="F52"/>
  <c r="P52" s="1"/>
  <c r="D43"/>
  <c r="P43" s="1"/>
  <c r="D42"/>
  <c r="P42" s="1"/>
  <c r="D41"/>
  <c r="P41" s="1"/>
  <c r="D40"/>
  <c r="P40" s="1"/>
  <c r="D39"/>
  <c r="P39" s="1"/>
  <c r="D38"/>
  <c r="P38" s="1"/>
  <c r="I33"/>
  <c r="B22"/>
  <c r="M20"/>
  <c r="E20"/>
  <c r="M19"/>
  <c r="E19"/>
  <c r="M18"/>
  <c r="E18"/>
  <c r="M17"/>
  <c r="E17"/>
  <c r="M16"/>
  <c r="C15"/>
  <c r="C18" s="1"/>
  <c r="E16" l="1"/>
  <c r="E23" s="1"/>
  <c r="B68" s="1"/>
  <c r="D23"/>
  <c r="C19"/>
  <c r="R19" s="1"/>
  <c r="S18"/>
  <c r="R18"/>
  <c r="H18" s="1"/>
  <c r="N18"/>
  <c r="C68"/>
  <c r="C49"/>
  <c r="S19"/>
  <c r="H19" s="1"/>
  <c r="C20"/>
  <c r="C17"/>
  <c r="B49" l="1"/>
  <c r="D60" s="1"/>
  <c r="D74"/>
  <c r="N19"/>
  <c r="S17"/>
  <c r="R17"/>
  <c r="H17" s="1"/>
  <c r="N17"/>
  <c r="N20"/>
  <c r="S20"/>
  <c r="R20"/>
  <c r="H20" s="1"/>
  <c r="N16"/>
  <c r="S16"/>
  <c r="R16"/>
  <c r="H16" l="1"/>
</calcChain>
</file>

<file path=xl/sharedStrings.xml><?xml version="1.0" encoding="utf-8"?>
<sst xmlns="http://schemas.openxmlformats.org/spreadsheetml/2006/main" count="322" uniqueCount="187">
  <si>
    <t>АО "АКФ "МИАН"</t>
  </si>
  <si>
    <t>P-M</t>
  </si>
  <si>
    <t>Вне поля печати!</t>
  </si>
  <si>
    <t>РАБОЧИЙ АУДИТОРСКИЙ ДОКУМЕНТ</t>
  </si>
  <si>
    <t>М1</t>
  </si>
  <si>
    <t>Существенность для бухгалтерской (финансовой) отчетности (БФО) в целом</t>
  </si>
  <si>
    <t>(тыс. руб.)</t>
  </si>
  <si>
    <t>Таблица 1</t>
  </si>
  <si>
    <t>Справочно:</t>
  </si>
  <si>
    <t>№ п/п</t>
  </si>
  <si>
    <t>Возможные контрольные показатели</t>
  </si>
  <si>
    <t>Выбранный показатель</t>
  </si>
  <si>
    <t>Выбранный %</t>
  </si>
  <si>
    <t>Диапазон допустимых %</t>
  </si>
  <si>
    <t>Диапазон значений существенности по контрольному показателю (тыс. руб.)</t>
  </si>
  <si>
    <t>Среднее значение показателя за последние 2 года</t>
  </si>
  <si>
    <t>Темп прироста</t>
  </si>
  <si>
    <t>Прибыль до налогообложения</t>
  </si>
  <si>
    <t>3 - 10%</t>
  </si>
  <si>
    <t>Чистые активы</t>
  </si>
  <si>
    <t>Валюта баланса</t>
  </si>
  <si>
    <t>0,5 - 5 %</t>
  </si>
  <si>
    <t>Выручка</t>
  </si>
  <si>
    <t>Расходы</t>
  </si>
  <si>
    <t xml:space="preserve">см. табл.2 </t>
  </si>
  <si>
    <t>см. табл.3</t>
  </si>
  <si>
    <t>Существенность для БФО в целом (M1) :</t>
  </si>
  <si>
    <t>Применено округление до 2-х разрядов в меньшую сторону</t>
  </si>
  <si>
    <t>Выберите, если округление не требуется производить (из выпадающего списка)</t>
  </si>
  <si>
    <t>1.</t>
  </si>
  <si>
    <t>Факторы, повлиявшие на выбор контрольного показателя</t>
  </si>
  <si>
    <t>Таблица 2</t>
  </si>
  <si>
    <t xml:space="preserve"> </t>
  </si>
  <si>
    <t>Факторы, определяющие выбор контрольного показателя</t>
  </si>
  <si>
    <t>Примеры оценки факторов</t>
  </si>
  <si>
    <t>Обоснование аудитора</t>
  </si>
  <si>
    <t>Справочная информация:</t>
  </si>
  <si>
    <t xml:space="preserve">Статьи, являющиеся самостоятельными элементами финансовой отчетности </t>
  </si>
  <si>
    <t>Активы, обязательства, собственный капитал, чистые активы, валюта баланса, выручка, расходы, прибыль до налогообложения</t>
  </si>
  <si>
    <t xml:space="preserve">Состав пользователей финансовой отчетности; их основные информационные потребности; статьи, на которых в большей степени сфокусировано их внимание </t>
  </si>
  <si>
    <t>Для целей оценки финансовых результатов пользователи, как правило, обращают внимание на прибыль, выручку или чистые активы</t>
  </si>
  <si>
    <t>Характер организации; этап жизненного цикла, на котором она находится; отрасль и экономическая среда, в которых она ведет операционную деятельность</t>
  </si>
  <si>
    <t>У вновь созданной организации, не начавшей свою операционную деятельность, нет выручки, зато есть расходы, собственный капитал, активы и обязательства.</t>
  </si>
  <si>
    <t xml:space="preserve">Структура собственности и способ финансирования организации </t>
  </si>
  <si>
    <t>Если организация финансируется исключительно за счет заемных средств, а не собственного капитала, пользователи могут обращать более пристальное внимание на активы и права требования по ним, чем на прибыль организации</t>
  </si>
  <si>
    <t>Относительная изменчивость избранного контрольного показателя</t>
  </si>
  <si>
    <t>Прибыль до налогообложения непредсказуемо меняется от года к году, поэтому допустимо избрать средний показатель за ряд лет</t>
  </si>
  <si>
    <t>Выбранный показатель изменился на:</t>
  </si>
  <si>
    <t>2.</t>
  </si>
  <si>
    <t>Факторы, повлиявшие на выбор процента</t>
  </si>
  <si>
    <t>Таблица 3</t>
  </si>
  <si>
    <t>Факторы, определяющие выбор процента</t>
  </si>
  <si>
    <t>Комментарий аудитора</t>
  </si>
  <si>
    <t>Влияние на %</t>
  </si>
  <si>
    <t>Группа риска</t>
  </si>
  <si>
    <t>Пользователи отчетности</t>
  </si>
  <si>
    <t>Наличие публичного интереса к финансовой отчетности</t>
  </si>
  <si>
    <t>Нет</t>
  </si>
  <si>
    <t>Является ли это первым годом аудита</t>
  </si>
  <si>
    <t>Формула по инфо</t>
  </si>
  <si>
    <t>Степень интереса собственников к финансовой отчетности</t>
  </si>
  <si>
    <t>Наше понимание бизнеса Клиента</t>
  </si>
  <si>
    <t>М2</t>
  </si>
  <si>
    <t>Существенность для выполнения аудиторских процедур</t>
  </si>
  <si>
    <t>База для расчета (M1)</t>
  </si>
  <si>
    <t>50 - 80 %</t>
  </si>
  <si>
    <t>Таблица 4</t>
  </si>
  <si>
    <t>Риск по фактору</t>
  </si>
  <si>
    <t>Недостатки контрольной среды и иных компонентов системы внутреннего контроля организации</t>
  </si>
  <si>
    <t>История прошлых искажений и ожидаемая совокупная величина вероятных искажений финансовой отчетности</t>
  </si>
  <si>
    <t>Отношение руководства к предлагаемым аудиторских корректировкам</t>
  </si>
  <si>
    <t>Текучесть среди высшего руководства или сотрудников, вовлеченных в процесс подготовки финансовой отчетности</t>
  </si>
  <si>
    <t>Текучесть средняя</t>
  </si>
  <si>
    <t>Число элементов финансовой отчетности, в отношении которых используются оценочные суждения</t>
  </si>
  <si>
    <t>Количество данных элементов - стандартное</t>
  </si>
  <si>
    <t>Неисправленные аудиторские корректировки прошлых лет</t>
  </si>
  <si>
    <t>Имеют место несущественные неисправленные корректировки прошлых лет</t>
  </si>
  <si>
    <t>Существенность для выполнения аудиторских процедур (М2):</t>
  </si>
  <si>
    <t>тыс. руб.</t>
  </si>
  <si>
    <t>М3</t>
  </si>
  <si>
    <t>Допустимая ошибка (явно незначительные искажения)</t>
  </si>
  <si>
    <t xml:space="preserve">Ошибки ниже этого значения не требуют включения в "перечень выявленных ошибок", об ошибках выше данного уровня </t>
  </si>
  <si>
    <t xml:space="preserve">аудитор должен сообщить руководству Клиента. </t>
  </si>
  <si>
    <t>База для расчета (М1)</t>
  </si>
  <si>
    <t>3 - 5 %</t>
  </si>
  <si>
    <t>Обоснование применимого процента:</t>
  </si>
  <si>
    <t>См. выше оценку факторов для определения Существенности для выполнения аудиторских процедур (М2)</t>
  </si>
  <si>
    <t>Величина допустимой ошибки (М3):</t>
  </si>
  <si>
    <t>М0</t>
  </si>
  <si>
    <t>Пересмотр существенности в течение аудита</t>
  </si>
  <si>
    <t>Необходимость пересмотра вышеуказанных показателей существенности</t>
  </si>
  <si>
    <t>Основание для пересмотра</t>
  </si>
  <si>
    <t>ХХХ</t>
  </si>
  <si>
    <t>Случаи пересмотра (ссылка на стандарт)</t>
  </si>
  <si>
    <t>Пересмотренные показатели:</t>
  </si>
  <si>
    <t>Существенность для БФО в целом (M01)</t>
  </si>
  <si>
    <t>Существенность для выполнения аудиторских процедур (M02)</t>
  </si>
  <si>
    <t>Явно незначительные искажения (M03)</t>
  </si>
  <si>
    <t>Существенность, применяемая к определенным элементам финансовой отчетности (SM0)</t>
  </si>
  <si>
    <t>SM</t>
  </si>
  <si>
    <t>Существенность, применяемая к определенным элементам бухгалтерской (финансовой) отчетности</t>
  </si>
  <si>
    <t>Уровни существенности для определенных видов операций, остатков по счетам или раскрытия информации</t>
  </si>
  <si>
    <t>Наличие необходимости определения</t>
  </si>
  <si>
    <t>Таблица 5</t>
  </si>
  <si>
    <t>Наименование остатков по отдельным счетам бухгалтерского учета, групп однотипных операций и случаев раскрытия информации</t>
  </si>
  <si>
    <t>Основание для расчета отдельного уровня существенности</t>
  </si>
  <si>
    <t>Сумма элемента финансовой отчетности</t>
  </si>
  <si>
    <t>% для определения существен-ности</t>
  </si>
  <si>
    <t>Отдельный уровень существенности (SM)</t>
  </si>
  <si>
    <t>SM1</t>
  </si>
  <si>
    <t>SM2</t>
  </si>
  <si>
    <t>SM3</t>
  </si>
  <si>
    <t>SM4</t>
  </si>
  <si>
    <t>SM5</t>
  </si>
  <si>
    <t>Факторы, определяющие необходимость определения</t>
  </si>
  <si>
    <t xml:space="preserve">Влияние законов, нормативных актов или применимой концепции подготовки финансовой отчетности на ожидания пользователей в отношении оценки или раскрытия информации по определенным статьям </t>
  </si>
  <si>
    <t>Операции между связанными сторонами, а также вознаграждения руководству и лицам, отвечающим за корпоративное управление</t>
  </si>
  <si>
    <t xml:space="preserve">Раскрытие ключевой информации в отношении отрасли, в которой ведет операционную деятельность организация </t>
  </si>
  <si>
    <t>Расходы на исследования и разработки в фармацевтической организации</t>
  </si>
  <si>
    <t>Особо пристальное внимание какому-либо конкретному аспекту деятельности организации, который отдельно раскрывается в финансовой отчетности</t>
  </si>
  <si>
    <t>Недавно приобретенный бизнес</t>
  </si>
  <si>
    <t>Значение на 31.12.2020
(за 01.01.20-31.12.20)</t>
  </si>
  <si>
    <t>Значение на 31.12.2019
(за 01.01.19-31.12.19)</t>
  </si>
  <si>
    <t>Клиент: ООО "ХХХ"</t>
  </si>
  <si>
    <t>Договор: №100/А от 01.06.19</t>
  </si>
  <si>
    <t>Отчетная дата: 31.12.20</t>
  </si>
  <si>
    <t>Подготовил, сроки: Иванов И.И / 01.03.21</t>
  </si>
  <si>
    <t>Проверил, сроки: Иванов И.И / 04.03.21</t>
  </si>
  <si>
    <t>www.akfmian.ru</t>
  </si>
  <si>
    <t>Рабочий документ является интеллектуальной собственностью аудиторской организации 
АО "АКФ "МИАН"</t>
  </si>
  <si>
    <t>Матрица обоснования выбора контрольного показателя в зависимости от характера организации</t>
  </si>
  <si>
    <t>Примеры условий обоснования</t>
  </si>
  <si>
    <t>Варианты контрольных показателей</t>
  </si>
  <si>
    <t>Коммерч.орг.</t>
  </si>
  <si>
    <t>НКО</t>
  </si>
  <si>
    <t xml:space="preserve">Прибыль  </t>
  </si>
  <si>
    <t>Активы (Валюта баланса)</t>
  </si>
  <si>
    <t>Поступления ср-в целевого финанс.</t>
  </si>
  <si>
    <t>Совокупные
расходы</t>
  </si>
  <si>
    <t>Расходы ср-в целевого финанс.</t>
  </si>
  <si>
    <t>Коммерческая организация
Внимание пользователей направлено на показатели, характеризующие финансовый результат (например, торговые компании)</t>
  </si>
  <si>
    <t>V</t>
  </si>
  <si>
    <t>Внимание пользователей направлено на сохранность и корректность оценки экономических ресурсов, финансовое положение организации (например, инвестиционные компании)</t>
  </si>
  <si>
    <t>Внимание пользователей направлено на надежность сведений о расходовании средств (например, организации гос. сектора)</t>
  </si>
  <si>
    <t xml:space="preserve">Некоммерческая организация  </t>
  </si>
  <si>
    <t xml:space="preserve">V </t>
  </si>
  <si>
    <t xml:space="preserve">Организация на начальном этапе жизненного цикла </t>
  </si>
  <si>
    <t>Организация, финансируемая исключительно за счет заемных средств, а не собственного капитала</t>
  </si>
  <si>
    <t>Малая организация, в которой фин. результат носит номинальный характер по причине осуществления функций управления руководителем-собственником, который изымает большую часть прибыли в форме выплат собственного вознаграждения</t>
  </si>
  <si>
    <t>Выручка (пример надлежащего обоснования)</t>
  </si>
  <si>
    <t>В качестве контрольного показателя для расчета уровня существенности выбран ключевой показатель, характеризующий результаты деятельности организации - выручка</t>
  </si>
  <si>
    <t>В ходе получения понимания деятельности аудируемого лица, в т.ч. по итогам обсуждения с корпоративными представителями организации, мы пришли к выводу, что внимание пользователей в большей степени обращено на получение и приращение дохода от обычных видов деятельности</t>
  </si>
  <si>
    <t>Выбранный контрольный показатель соответствует типу, особенностям и характеру бизнеса организации. Выручка является важным показателем эффективности деятельности коммерческой организации</t>
  </si>
  <si>
    <t>Наше понимание структуры собственности говорит о допустимости применения отобранной статьи в качестве контрольного показателя для расчета существенности в целом для отчетности.</t>
  </si>
  <si>
    <t>Выбранный контрольный показатель является 
стабильным во времени, не подверженным серьезной волатильности, предсказуемым и прогнозируемым в характере, размере и относительных изменениях своих значений.</t>
  </si>
  <si>
    <t>Прибыль (пример надлежащего обоснования)</t>
  </si>
  <si>
    <t>В качестве контрольного показателя для расчета уровня существенности выбран ключевой показатель, характеризующий финансовые результаты деятельности организации - прибыль до налогообложения</t>
  </si>
  <si>
    <t>В ходе получения понимания деятельности аудируемого лица, в т.ч. по итогам обсуждения с корпоративными представителями организации, мы пришли к выводу, что внимание пользователей в большей степени обращено на финансовые результаты организации</t>
  </si>
  <si>
    <t>Выбранный контрольный показатель соответствует типу, особенностям и характеру бизнеса организации. Прибыль является основным показателем эффективности деятельности коммерческой организации</t>
  </si>
  <si>
    <t>Чистые активы (пример надлежащего обоснования)</t>
  </si>
  <si>
    <t>В качестве контрольного показателя для расчета уровня существенности выбран ключевой показатель, характеризующий финансовые ресурсы организации - величина чистых активов организации</t>
  </si>
  <si>
    <t>В ходе получения понимания деятельности аудируемого лица, в т.ч. по итогам обсуждения с корпоративными представителями организации, мы пришли к выводу, что внимание пользователей в большей степени обращено на сохранность и корректность оценки экономически</t>
  </si>
  <si>
    <t>Выбранный контрольный показатель соответствует типу, особенностям и характеру бизнеса организации</t>
  </si>
  <si>
    <t>Активы - Валюта баланса (пример надлежащего обоснования)</t>
  </si>
  <si>
    <t>В качестве контрольного показателя для расчета уровня существенности выбран ключевой показатель, характеризующий экономические ресурсы организации - общая величина активов.</t>
  </si>
  <si>
    <t>В ходе получения понимания деятельности клиента, в т.ч. по итогам обсуждения с корпоративными представителями организации, мы пришли к выводу, что внимание пользователей в большей степени обращено на сохранность и корректность оценки экономических ресурсов.</t>
  </si>
  <si>
    <t>Совокупные расходы коммерческой организации (пример надлежащего обоснования)</t>
  </si>
  <si>
    <t>В качестве контрольного показателя для расчета уровня существенности выбран ключевой показатель, характеризующий результаты деятельности организации - совокупные расходы</t>
  </si>
  <si>
    <t>В ходе получения понимания деятельности аудируемого лица, в т.ч. по итогам обсуждения с корпоративными представителями организации, мы пришли к выводу, что внимание пользователей в большей степени обращено на надежность сведений о расходовании средств</t>
  </si>
  <si>
    <t>Выбранный контрольный показатель соответствует типу, особенностям и характеру бизнеса организации.</t>
  </si>
  <si>
    <t>Расходы средств целевого финансирования НКО (пример надлежащего обоснования)</t>
  </si>
  <si>
    <t>Активы, обязательства,  чистые активы, валюта баланса, выручка, расходы, прибыль до налогообложения, поступления средств целевого финансирования, расходы средств целевого финансирования</t>
  </si>
  <si>
    <t xml:space="preserve">Мы приняли решение использовать в качестве контрольного показателя для определения  существенности на уровне бухгалтерской отчетности в целом  показатель расходования средств целевого финансирования. </t>
  </si>
  <si>
    <t>Для целей оценки финансовых результатов пользователи, как правило, обращают внимание на расходы средств целевого финансирования</t>
  </si>
  <si>
    <r>
      <t xml:space="preserve"> Основными пользователями бухгалтерской отчетности являются </t>
    </r>
    <r>
      <rPr>
        <sz val="10"/>
        <color rgb="FFFF0000"/>
        <rFont val="Times New Roman"/>
        <family val="1"/>
        <charset val="204"/>
      </rPr>
      <t>[указать, например – члены НКО]</t>
    </r>
    <r>
      <rPr>
        <sz val="10"/>
        <color theme="1"/>
        <rFont val="Times New Roman"/>
        <family val="1"/>
        <charset val="204"/>
      </rPr>
      <t xml:space="preserve">, которые ежегодно утверждают отчет об исполнении сметы (бюджета) прошлого года и смету (бюджет) на следующий год.  Расходы средств целевого финансирования осуществляются на основании ежегодно утверждаемой сметы, и именно этот контрольный показатель наиболее часто рассматривают пользователи для оценки результатов деятельности  аудируемого лица. </t>
    </r>
  </si>
  <si>
    <t>Цель организации состоит не в получении прибыли, а в выполнении уставных некоммерческих задач</t>
  </si>
  <si>
    <t>Приносящая доход деятельность не является основной уставной целью  и осуществляется лишь постольку, поскольку это служит достижению уставных целей,  и соответствующую этим целям.  Прибыль не подлежит распределению и используется для финансирования некоммерческой деятельности. Мы не считаем прибыль или выручку надлежащим показателем отчетности для определения уровня существенности.</t>
  </si>
  <si>
    <t xml:space="preserve"> Выбранный контрольный показатель "расходы средств целевого финансирования" соответствует типу, особенностям и характеру деятельности некоммерческой организации. Кроме того, данный показатель является общепризнанным контрольным показателем для некоммерческой организации.</t>
  </si>
  <si>
    <t>Внимание! Применяемые проценты к контрольным показателям (например, по прибыли «вилка» от 3 до 10%)   несколько завышены по сравнению с общепринятой практикой (например, по прибыли обычно берут не более 5%). Указанные численные параметры не являются  рекомендацией,  это методика конкретной компании и некоторые подходы могут быть оспорены контролерами ВККР (а могут и не быть оспорены). Соответственно, данный файл  приводится в качестве примерп, без принятия ответственности за использование этого РД слушателями, посылается "как есть" исключительно как пример возможной автоматизации расчета по методике, которую каждая аудиторская организация устанавливает себе сама.</t>
  </si>
  <si>
    <t>Группа высокого риска</t>
  </si>
  <si>
    <t>Широкий круг лиц</t>
  </si>
  <si>
    <t>Да</t>
  </si>
  <si>
    <t>Высокая</t>
  </si>
  <si>
    <t>Ограниченное</t>
  </si>
  <si>
    <t>Выявлены значительные недостатки</t>
  </si>
  <si>
    <t>В прошлом имели место существенные искажения</t>
  </si>
  <si>
    <t>Руководство отказывается от внесения исправлений</t>
  </si>
</sst>
</file>

<file path=xl/styles.xml><?xml version="1.0" encoding="utf-8"?>
<styleSheet xmlns="http://schemas.openxmlformats.org/spreadsheetml/2006/main">
  <numFmts count="5">
    <numFmt numFmtId="164" formatCode="\-\ dd/mm/yyyy"/>
    <numFmt numFmtId="165" formatCode="0.0%"/>
    <numFmt numFmtId="166" formatCode="#,##0.0"/>
    <numFmt numFmtId="167" formatCode="#,##0&quot; тыс. руб.&quot;"/>
    <numFmt numFmtId="168" formatCode="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0"/>
      <name val="Times New Roman"/>
      <family val="1"/>
      <charset val="204"/>
    </font>
    <font>
      <b/>
      <i/>
      <sz val="11"/>
      <color theme="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color theme="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5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4" fillId="0" borderId="1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1">
    <xf numFmtId="0" fontId="0" fillId="0" borderId="0" xfId="0"/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8" fillId="0" borderId="0" xfId="3" applyFont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10" fillId="0" borderId="1" xfId="4" applyFont="1">
      <alignment horizontal="right" vertical="center"/>
    </xf>
    <xf numFmtId="0" fontId="11" fillId="0" borderId="0" xfId="5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2" fillId="0" borderId="2" xfId="3" applyFont="1" applyBorder="1"/>
    <xf numFmtId="0" fontId="13" fillId="0" borderId="2" xfId="3" applyFont="1" applyBorder="1"/>
    <xf numFmtId="0" fontId="5" fillId="0" borderId="2" xfId="3" applyFont="1" applyBorder="1"/>
    <xf numFmtId="0" fontId="11" fillId="0" borderId="2" xfId="3" applyFont="1" applyBorder="1"/>
    <xf numFmtId="0" fontId="11" fillId="0" borderId="0" xfId="3" applyFont="1"/>
    <xf numFmtId="0" fontId="11" fillId="0" borderId="0" xfId="3" applyFont="1" applyAlignment="1">
      <alignment horizontal="right"/>
    </xf>
    <xf numFmtId="0" fontId="11" fillId="2" borderId="3" xfId="3" applyFont="1" applyFill="1" applyBorder="1" applyAlignment="1">
      <alignment vertical="top" wrapText="1"/>
    </xf>
    <xf numFmtId="0" fontId="11" fillId="3" borderId="3" xfId="3" applyFont="1" applyFill="1" applyBorder="1" applyAlignment="1">
      <alignment vertical="top" wrapText="1"/>
    </xf>
    <xf numFmtId="0" fontId="11" fillId="2" borderId="4" xfId="3" applyFont="1" applyFill="1" applyBorder="1" applyAlignment="1">
      <alignment vertical="top" wrapText="1"/>
    </xf>
    <xf numFmtId="0" fontId="11" fillId="0" borderId="0" xfId="3" applyFont="1" applyAlignment="1">
      <alignment wrapText="1"/>
    </xf>
    <xf numFmtId="0" fontId="11" fillId="0" borderId="3" xfId="3" applyFont="1" applyBorder="1" applyAlignment="1">
      <alignment horizontal="center"/>
    </xf>
    <xf numFmtId="0" fontId="11" fillId="0" borderId="3" xfId="3" applyFont="1" applyBorder="1"/>
    <xf numFmtId="4" fontId="11" fillId="0" borderId="5" xfId="3" applyNumberFormat="1" applyFont="1" applyBorder="1"/>
    <xf numFmtId="0" fontId="15" fillId="3" borderId="6" xfId="3" applyFont="1" applyFill="1" applyBorder="1" applyAlignment="1">
      <alignment horizontal="center"/>
    </xf>
    <xf numFmtId="165" fontId="15" fillId="3" borderId="7" xfId="6" applyNumberFormat="1" applyFont="1" applyFill="1" applyBorder="1"/>
    <xf numFmtId="0" fontId="11" fillId="0" borderId="8" xfId="3" applyFont="1" applyBorder="1" applyAlignment="1">
      <alignment horizontal="right"/>
    </xf>
    <xf numFmtId="166" fontId="11" fillId="0" borderId="0" xfId="3" applyNumberFormat="1" applyFont="1"/>
    <xf numFmtId="3" fontId="11" fillId="0" borderId="0" xfId="3" applyNumberFormat="1" applyFont="1"/>
    <xf numFmtId="165" fontId="11" fillId="0" borderId="0" xfId="1" applyNumberFormat="1" applyFont="1" applyAlignment="1">
      <alignment horizontal="right"/>
    </xf>
    <xf numFmtId="0" fontId="15" fillId="3" borderId="9" xfId="3" applyFont="1" applyFill="1" applyBorder="1" applyAlignment="1">
      <alignment horizontal="center"/>
    </xf>
    <xf numFmtId="165" fontId="15" fillId="3" borderId="10" xfId="6" applyNumberFormat="1" applyFont="1" applyFill="1" applyBorder="1"/>
    <xf numFmtId="0" fontId="15" fillId="3" borderId="11" xfId="3" applyFont="1" applyFill="1" applyBorder="1" applyAlignment="1">
      <alignment horizontal="center"/>
    </xf>
    <xf numFmtId="165" fontId="15" fillId="3" borderId="12" xfId="6" applyNumberFormat="1" applyFont="1" applyFill="1" applyBorder="1"/>
    <xf numFmtId="0" fontId="16" fillId="0" borderId="0" xfId="3" applyFont="1"/>
    <xf numFmtId="0" fontId="17" fillId="0" borderId="0" xfId="3" applyFont="1"/>
    <xf numFmtId="2" fontId="11" fillId="0" borderId="0" xfId="3" applyNumberFormat="1" applyFont="1" applyAlignment="1">
      <alignment horizontal="right"/>
    </xf>
    <xf numFmtId="0" fontId="18" fillId="0" borderId="0" xfId="3" applyFont="1"/>
    <xf numFmtId="0" fontId="11" fillId="0" borderId="0" xfId="3" applyFont="1" applyAlignment="1">
      <alignment vertical="top"/>
    </xf>
    <xf numFmtId="0" fontId="11" fillId="0" borderId="3" xfId="3" applyFont="1" applyBorder="1" applyAlignment="1">
      <alignment vertical="top" wrapText="1"/>
    </xf>
    <xf numFmtId="167" fontId="11" fillId="0" borderId="0" xfId="3" applyNumberFormat="1" applyFont="1"/>
    <xf numFmtId="0" fontId="11" fillId="0" borderId="0" xfId="3" applyFont="1" applyAlignment="1">
      <alignment vertical="center"/>
    </xf>
    <xf numFmtId="9" fontId="11" fillId="0" borderId="0" xfId="1" applyFont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168" fontId="11" fillId="0" borderId="0" xfId="3" applyNumberFormat="1" applyFont="1"/>
    <xf numFmtId="0" fontId="15" fillId="2" borderId="3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left" vertical="center"/>
    </xf>
    <xf numFmtId="0" fontId="11" fillId="3" borderId="3" xfId="3" applyFont="1" applyFill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1" fillId="0" borderId="3" xfId="3" applyFont="1" applyBorder="1" applyAlignment="1">
      <alignment horizontal="left" vertical="center" wrapText="1"/>
    </xf>
    <xf numFmtId="9" fontId="11" fillId="0" borderId="3" xfId="3" applyNumberFormat="1" applyFont="1" applyBorder="1" applyAlignment="1">
      <alignment horizontal="center" vertical="center"/>
    </xf>
    <xf numFmtId="0" fontId="15" fillId="2" borderId="3" xfId="3" applyFont="1" applyFill="1" applyBorder="1" applyAlignment="1">
      <alignment horizontal="center" vertical="center" wrapText="1"/>
    </xf>
    <xf numFmtId="0" fontId="11" fillId="0" borderId="3" xfId="3" applyFont="1" applyBorder="1" applyAlignment="1">
      <alignment wrapText="1"/>
    </xf>
    <xf numFmtId="0" fontId="11" fillId="0" borderId="3" xfId="3" applyFont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vertical="center" wrapText="1"/>
    </xf>
    <xf numFmtId="0" fontId="11" fillId="2" borderId="3" xfId="3" applyFont="1" applyFill="1" applyBorder="1" applyAlignment="1">
      <alignment horizontal="center" vertical="center"/>
    </xf>
    <xf numFmtId="2" fontId="11" fillId="0" borderId="0" xfId="3" applyNumberFormat="1" applyFont="1"/>
    <xf numFmtId="3" fontId="11" fillId="0" borderId="3" xfId="3" applyNumberFormat="1" applyFont="1" applyBorder="1" applyAlignment="1">
      <alignment horizontal="center"/>
    </xf>
    <xf numFmtId="9" fontId="11" fillId="5" borderId="3" xfId="3" applyNumberFormat="1" applyFont="1" applyFill="1" applyBorder="1" applyAlignment="1">
      <alignment horizontal="center"/>
    </xf>
    <xf numFmtId="0" fontId="11" fillId="2" borderId="13" xfId="3" applyFont="1" applyFill="1" applyBorder="1" applyAlignment="1">
      <alignment horizontal="center" vertical="center"/>
    </xf>
    <xf numFmtId="0" fontId="3" fillId="0" borderId="0" xfId="7" applyAlignment="1">
      <alignment vertical="center" wrapText="1"/>
    </xf>
    <xf numFmtId="0" fontId="15" fillId="0" borderId="0" xfId="3" applyFont="1"/>
    <xf numFmtId="0" fontId="17" fillId="0" borderId="0" xfId="3" applyFont="1" applyAlignment="1">
      <alignment horizontal="right"/>
    </xf>
    <xf numFmtId="0" fontId="14" fillId="2" borderId="3" xfId="3" applyFont="1" applyFill="1" applyBorder="1" applyAlignment="1">
      <alignment wrapText="1"/>
    </xf>
    <xf numFmtId="166" fontId="11" fillId="0" borderId="3" xfId="3" applyNumberFormat="1" applyFont="1" applyBorder="1"/>
    <xf numFmtId="165" fontId="11" fillId="0" borderId="3" xfId="3" applyNumberFormat="1" applyFont="1" applyBorder="1"/>
    <xf numFmtId="0" fontId="14" fillId="0" borderId="0" xfId="3" applyFont="1" applyAlignment="1">
      <alignment wrapText="1"/>
    </xf>
    <xf numFmtId="0" fontId="3" fillId="0" borderId="0" xfId="2" applyAlignment="1">
      <alignment vertical="center" wrapText="1"/>
    </xf>
    <xf numFmtId="3" fontId="11" fillId="6" borderId="14" xfId="3" applyNumberFormat="1" applyFont="1" applyFill="1" applyBorder="1"/>
    <xf numFmtId="3" fontId="11" fillId="6" borderId="15" xfId="3" applyNumberFormat="1" applyFont="1" applyFill="1" applyBorder="1"/>
    <xf numFmtId="3" fontId="11" fillId="6" borderId="16" xfId="3" applyNumberFormat="1" applyFont="1" applyFill="1" applyBorder="1"/>
    <xf numFmtId="3" fontId="11" fillId="6" borderId="17" xfId="3" applyNumberFormat="1" applyFont="1" applyFill="1" applyBorder="1"/>
    <xf numFmtId="3" fontId="11" fillId="6" borderId="18" xfId="3" applyNumberFormat="1" applyFont="1" applyFill="1" applyBorder="1"/>
    <xf numFmtId="3" fontId="11" fillId="6" borderId="19" xfId="3" applyNumberFormat="1" applyFont="1" applyFill="1" applyBorder="1"/>
    <xf numFmtId="0" fontId="10" fillId="0" borderId="0" xfId="4" applyFont="1" applyBorder="1" applyAlignment="1">
      <alignment horizontal="left" vertical="center"/>
    </xf>
    <xf numFmtId="0" fontId="11" fillId="0" borderId="0" xfId="3" applyFont="1" applyAlignment="1">
      <alignment horizontal="left" vertical="center" wrapText="1"/>
    </xf>
    <xf numFmtId="0" fontId="19" fillId="0" borderId="0" xfId="0" applyFont="1" applyAlignment="1"/>
    <xf numFmtId="0" fontId="11" fillId="0" borderId="0" xfId="0" applyFont="1" applyAlignment="1">
      <alignment wrapText="1"/>
    </xf>
    <xf numFmtId="0" fontId="5" fillId="0" borderId="0" xfId="0" applyFont="1"/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10" fillId="0" borderId="26" xfId="2" applyFont="1" applyBorder="1" applyAlignment="1">
      <alignment horizontal="center" vertical="center" wrapText="1"/>
    </xf>
    <xf numFmtId="0" fontId="20" fillId="0" borderId="27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0" xfId="0" applyFont="1" applyBorder="1"/>
    <xf numFmtId="0" fontId="11" fillId="0" borderId="26" xfId="0" applyFont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11" fillId="7" borderId="32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7" borderId="3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2" xfId="0" applyFont="1" applyBorder="1"/>
    <xf numFmtId="0" fontId="5" fillId="0" borderId="0" xfId="0" applyFont="1" applyAlignment="1">
      <alignment wrapText="1"/>
    </xf>
    <xf numFmtId="0" fontId="19" fillId="0" borderId="0" xfId="0" applyFont="1"/>
    <xf numFmtId="14" fontId="5" fillId="0" borderId="0" xfId="0" applyNumberFormat="1" applyFont="1"/>
    <xf numFmtId="0" fontId="15" fillId="8" borderId="6" xfId="3" applyFont="1" applyFill="1" applyBorder="1" applyAlignment="1">
      <alignment vertical="top" wrapText="1"/>
    </xf>
    <xf numFmtId="0" fontId="15" fillId="8" borderId="37" xfId="3" applyFont="1" applyFill="1" applyBorder="1" applyAlignment="1">
      <alignment vertical="top" wrapText="1"/>
    </xf>
    <xf numFmtId="0" fontId="11" fillId="0" borderId="40" xfId="3" applyFont="1" applyBorder="1" applyAlignment="1">
      <alignment vertical="top" wrapText="1"/>
    </xf>
    <xf numFmtId="0" fontId="11" fillId="0" borderId="5" xfId="3" applyFont="1" applyBorder="1" applyAlignment="1">
      <alignment vertical="top" wrapText="1"/>
    </xf>
    <xf numFmtId="0" fontId="11" fillId="0" borderId="9" xfId="3" applyFont="1" applyBorder="1" applyAlignment="1">
      <alignment vertical="top" wrapText="1"/>
    </xf>
    <xf numFmtId="0" fontId="11" fillId="0" borderId="11" xfId="3" applyFont="1" applyBorder="1" applyAlignment="1">
      <alignment vertical="top" wrapText="1"/>
    </xf>
    <xf numFmtId="0" fontId="11" fillId="0" borderId="42" xfId="3" applyFont="1" applyBorder="1" applyAlignment="1">
      <alignment vertical="top" wrapText="1"/>
    </xf>
    <xf numFmtId="0" fontId="11" fillId="0" borderId="0" xfId="0" applyFont="1"/>
    <xf numFmtId="14" fontId="11" fillId="0" borderId="0" xfId="0" applyNumberFormat="1" applyFont="1"/>
    <xf numFmtId="0" fontId="11" fillId="8" borderId="6" xfId="3" applyFont="1" applyFill="1" applyBorder="1" applyAlignment="1">
      <alignment vertical="top" wrapText="1"/>
    </xf>
    <xf numFmtId="0" fontId="11" fillId="8" borderId="37" xfId="3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8" borderId="6" xfId="3" applyFont="1" applyFill="1" applyBorder="1" applyAlignment="1">
      <alignment horizontal="center" vertical="top" wrapText="1"/>
    </xf>
    <xf numFmtId="0" fontId="11" fillId="0" borderId="9" xfId="3" applyFont="1" applyBorder="1" applyAlignment="1">
      <alignment horizontal="left" vertical="top" wrapText="1"/>
    </xf>
    <xf numFmtId="0" fontId="11" fillId="0" borderId="11" xfId="3" applyFont="1" applyBorder="1" applyAlignment="1">
      <alignment horizontal="left" vertical="top" wrapText="1"/>
    </xf>
    <xf numFmtId="0" fontId="11" fillId="8" borderId="37" xfId="3" applyFont="1" applyFill="1" applyBorder="1" applyAlignment="1">
      <alignment vertical="top" wrapText="1"/>
    </xf>
    <xf numFmtId="0" fontId="11" fillId="8" borderId="37" xfId="3" applyFont="1" applyFill="1" applyBorder="1" applyAlignment="1">
      <alignment horizontal="left" vertical="top" wrapText="1"/>
    </xf>
    <xf numFmtId="0" fontId="11" fillId="8" borderId="38" xfId="3" applyFont="1" applyFill="1" applyBorder="1" applyAlignment="1">
      <alignment horizontal="left" vertical="top" wrapText="1"/>
    </xf>
    <xf numFmtId="0" fontId="11" fillId="8" borderId="39" xfId="3" applyFont="1" applyFill="1" applyBorder="1" applyAlignment="1">
      <alignment horizontal="left" vertical="top" wrapText="1"/>
    </xf>
    <xf numFmtId="0" fontId="22" fillId="0" borderId="0" xfId="0" applyFont="1"/>
    <xf numFmtId="0" fontId="23" fillId="9" borderId="0" xfId="0" applyFont="1" applyFill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center"/>
    </xf>
    <xf numFmtId="166" fontId="9" fillId="2" borderId="0" xfId="3" applyNumberFormat="1" applyFont="1" applyFill="1" applyAlignment="1">
      <alignment horizontal="right"/>
    </xf>
    <xf numFmtId="0" fontId="11" fillId="0" borderId="0" xfId="3" applyFont="1" applyAlignment="1">
      <alignment horizontal="center" vertical="center"/>
    </xf>
    <xf numFmtId="0" fontId="11" fillId="3" borderId="3" xfId="3" applyFont="1" applyFill="1" applyBorder="1" applyAlignment="1">
      <alignment horizontal="left" vertical="center" wrapText="1"/>
    </xf>
    <xf numFmtId="167" fontId="9" fillId="4" borderId="0" xfId="3" applyNumberFormat="1" applyFont="1" applyFill="1" applyAlignment="1">
      <alignment horizontal="right"/>
    </xf>
    <xf numFmtId="0" fontId="18" fillId="0" borderId="0" xfId="3" applyFont="1" applyAlignment="1">
      <alignment horizontal="right"/>
    </xf>
    <xf numFmtId="0" fontId="11" fillId="2" borderId="3" xfId="3" applyFont="1" applyFill="1" applyBorder="1" applyAlignment="1">
      <alignment horizontal="center" vertical="top" wrapText="1"/>
    </xf>
    <xf numFmtId="0" fontId="15" fillId="2" borderId="3" xfId="3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1" fillId="0" borderId="42" xfId="3" applyFont="1" applyBorder="1" applyAlignment="1">
      <alignment horizontal="left" vertical="top" wrapText="1"/>
    </xf>
    <xf numFmtId="0" fontId="11" fillId="0" borderId="1" xfId="3" applyFont="1" applyBorder="1" applyAlignment="1">
      <alignment horizontal="left" vertical="top" wrapText="1"/>
    </xf>
    <xf numFmtId="0" fontId="11" fillId="0" borderId="43" xfId="3" applyFont="1" applyBorder="1" applyAlignment="1">
      <alignment horizontal="left" vertical="top" wrapText="1"/>
    </xf>
    <xf numFmtId="0" fontId="15" fillId="8" borderId="37" xfId="3" applyFont="1" applyFill="1" applyBorder="1" applyAlignment="1">
      <alignment horizontal="center" vertical="top" wrapText="1"/>
    </xf>
    <xf numFmtId="0" fontId="15" fillId="8" borderId="38" xfId="3" applyFont="1" applyFill="1" applyBorder="1" applyAlignment="1">
      <alignment horizontal="center" vertical="top" wrapText="1"/>
    </xf>
    <xf numFmtId="0" fontId="15" fillId="8" borderId="39" xfId="3" applyFont="1" applyFill="1" applyBorder="1" applyAlignment="1">
      <alignment horizontal="center" vertical="top" wrapText="1"/>
    </xf>
    <xf numFmtId="0" fontId="11" fillId="0" borderId="5" xfId="3" applyFont="1" applyBorder="1" applyAlignment="1">
      <alignment horizontal="left" vertical="top" wrapText="1"/>
    </xf>
    <xf numFmtId="0" fontId="11" fillId="0" borderId="20" xfId="3" applyFont="1" applyBorder="1" applyAlignment="1">
      <alignment horizontal="left" vertical="top" wrapText="1"/>
    </xf>
    <xf numFmtId="0" fontId="11" fillId="0" borderId="41" xfId="3" applyFont="1" applyBorder="1" applyAlignment="1">
      <alignment horizontal="left" vertical="top" wrapText="1"/>
    </xf>
    <xf numFmtId="0" fontId="11" fillId="8" borderId="37" xfId="3" applyFont="1" applyFill="1" applyBorder="1" applyAlignment="1">
      <alignment horizontal="center" vertical="top" wrapText="1"/>
    </xf>
    <xf numFmtId="0" fontId="11" fillId="8" borderId="38" xfId="3" applyFont="1" applyFill="1" applyBorder="1" applyAlignment="1">
      <alignment horizontal="center" vertical="top" wrapText="1"/>
    </xf>
    <xf numFmtId="0" fontId="11" fillId="8" borderId="39" xfId="3" applyFont="1" applyFill="1" applyBorder="1" applyAlignment="1">
      <alignment horizontal="center" vertical="top" wrapText="1"/>
    </xf>
  </cellXfs>
  <cellStyles count="8">
    <cellStyle name="Гиперссылка" xfId="2" builtinId="8"/>
    <cellStyle name="Гиперссылка 2" xfId="7"/>
    <cellStyle name="ИндексРД" xfId="4"/>
    <cellStyle name="Обычный" xfId="0" builtinId="0"/>
    <cellStyle name="Обычный 12" xfId="5"/>
    <cellStyle name="Обычный 8" xfId="3"/>
    <cellStyle name="Процентный" xfId="1" builtinId="5"/>
    <cellStyle name="Процентный 5" xfId="6"/>
  </cellStyles>
  <dxfs count="7">
    <dxf>
      <fill>
        <patternFill>
          <bgColor theme="6" tint="0.79995117038483843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219073</xdr:colOff>
      <xdr:row>1</xdr:row>
      <xdr:rowOff>66674</xdr:rowOff>
    </xdr:from>
    <xdr:to>
      <xdr:col>16</xdr:col>
      <xdr:colOff>447675</xdr:colOff>
      <xdr:row>10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515A29A-6AEB-47F4-AE56-E7366642D682}"/>
            </a:ext>
          </a:extLst>
        </xdr:cNvPr>
        <xdr:cNvSpPr txBox="1"/>
      </xdr:nvSpPr>
      <xdr:spPr>
        <a:xfrm>
          <a:off x="7410448" y="257174"/>
          <a:ext cx="8162927" cy="171450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>
              <a:solidFill>
                <a:schemeClr val="accent2"/>
              </a:solidFill>
            </a:rPr>
            <a:t>1.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Заполните "синие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ячейки"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K16-L20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данными из финансовой отчетности</a:t>
          </a:r>
          <a:endParaRPr lang="ru-RU" sz="1100" b="1">
            <a:solidFill>
              <a:schemeClr val="accent2"/>
            </a:solidFill>
          </a:endParaRPr>
        </a:p>
        <a:p>
          <a:r>
            <a:rPr lang="ru-RU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/>
            <a:t>Обозначьте</a:t>
          </a:r>
          <a:r>
            <a:rPr lang="ru-RU" sz="1100" baseline="0"/>
            <a:t> </a:t>
          </a:r>
          <a:r>
            <a:rPr lang="ru-RU" sz="1100" u="sng" baseline="0"/>
            <a:t>ОДИН</a:t>
          </a:r>
          <a:r>
            <a:rPr lang="ru-RU" sz="1100" baseline="0"/>
            <a:t> </a:t>
          </a:r>
          <a:r>
            <a:rPr lang="ru-RU" sz="1100"/>
            <a:t>контрольный показатель, который будет использоваться для расчета существенности. Для этого выберите из выпадающего списка в столбце «Выбранный показатель» знак “</a:t>
          </a:r>
          <a:r>
            <a:rPr lang="en-US" sz="1100"/>
            <a:t>V”</a:t>
          </a:r>
          <a:r>
            <a:rPr lang="ru-RU" sz="1100"/>
            <a:t>. В</a:t>
          </a:r>
          <a:r>
            <a:rPr lang="ru-RU" sz="1100" baseline="0"/>
            <a:t> случае необходимости в ячейке </a:t>
          </a:r>
          <a:r>
            <a:rPr lang="en-US" sz="1100" baseline="0"/>
            <a:t>C1</a:t>
          </a:r>
          <a:r>
            <a:rPr lang="ru-RU" sz="1100" baseline="0"/>
            <a:t>5</a:t>
          </a:r>
          <a:r>
            <a:rPr lang="en-US" sz="1100" baseline="0"/>
            <a:t> </a:t>
          </a:r>
          <a:r>
            <a:rPr lang="ru-RU" sz="1100" baseline="0"/>
            <a:t>можно выбрать средние значения.</a:t>
          </a:r>
          <a:endParaRPr lang="ru-RU" sz="1100"/>
        </a:p>
        <a:p>
          <a:r>
            <a:rPr lang="ru-RU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Приведите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обоснование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выбора данного контрольного показателя в таблице 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accent2"/>
              </a:solidFill>
            </a:rPr>
            <a:t>3.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Заполните таблицу 3 выбором в фиолетовых ячейках значений из выпадающих списков. После этого рассчитается % в таблице 1 и существенность, применяемая для финансовой отчетности в целом М1. </a:t>
          </a:r>
          <a:r>
            <a:rPr lang="ru-RU" sz="11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% допустимо</a:t>
          </a:r>
          <a:r>
            <a:rPr lang="ru-RU" sz="1100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править исходя из проф. суждения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Заполните таблицу 4 выбором в фиолетовых ячейках значений из выпадающих списков. После этого рассчитается % для расчета М2 и само значение Существенности для выполнения аудиторских процедур (М2)</a:t>
          </a:r>
          <a:endParaRPr lang="ru-RU" sz="1100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kfmian-my.sharepoint.com/personal/audit02_akfmian_ru/Documents/&#1042;&#1085;&#1091;&#1090;&#1088;&#1077;&#1085;&#1085;&#1080;&#1077;%20&#1089;&#1090;&#1072;&#1085;&#1076;&#1072;&#1088;&#1090;&#1099;%20&#1040;&#1050;&#1060;%20&#1052;&#1048;&#1040;&#1053;/&#1056;&#1072;&#1073;&#1086;&#1095;&#1080;&#1077;%20&#1076;&#1086;&#1082;&#1091;&#1084;&#1077;&#1085;&#1090;&#1099;%20&#1086;&#1073;&#1097;&#1080;&#1081;%20&#1072;&#1091;&#1076;&#1080;&#1090;/&#1052;&#1057;&#1040;%20&#1064;&#1072;&#1073;&#1083;&#1086;&#1085;%20&#1056;&#1044;%20(v4.2%20-%202020)%20&#1050;&#1086;&#1084;&#1084;&#1077;&#1088;&#10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ВАЖНО"/>
      <sheetName val="ИНФО"/>
      <sheetName val="Приказ"/>
      <sheetName val="Письма"/>
      <sheetName val="Раздел P"/>
      <sheetName val="Общая инфо (P-I)"/>
      <sheetName val="Принятие (P-0)"/>
      <sheetName val="P-NZ"/>
      <sheetName val="P-NZA"/>
      <sheetName val="Понимание (P-1)"/>
      <sheetName val="Процессы (P-2)"/>
      <sheetName val="Стратегия (P-S)"/>
      <sheetName val="Индикаторы (P-3)"/>
      <sheetName val="П-7"/>
      <sheetName val="П-8"/>
      <sheetName val="П-9"/>
      <sheetName val="П-10"/>
      <sheetName val="П-11"/>
      <sheetName val="П-12"/>
      <sheetName val="План аудита (P-P)"/>
      <sheetName val="Баланс (P-B)"/>
      <sheetName val="ОФР (P-F)"/>
      <sheetName val="ОСВ"/>
      <sheetName val="ОСВ прошл."/>
      <sheetName val="ОСВ предш. прошл."/>
      <sheetName val="РучнойСВОДОСВ"/>
      <sheetName val="ОИК (P-K)"/>
      <sheetName val="ОДДС (P-D)"/>
      <sheetName val="ОДДС_свод"/>
      <sheetName val="Сущ-сть (P-M)"/>
      <sheetName val="Пояснения табл."/>
      <sheetName val="Поясн. текст (P-T)"/>
      <sheetName val="Увязка (P-U)"/>
      <sheetName val="ЧА (P-NA)"/>
      <sheetName val="P 710"/>
      <sheetName val="Анализ (P-A)"/>
      <sheetName val="Программа"/>
      <sheetName val="Раздел А"/>
      <sheetName val="ПРИМЕР"/>
      <sheetName val="А1 - ОС"/>
      <sheetName val="А1.1"/>
      <sheetName val="А1.1 (ПрВА)"/>
      <sheetName val="А1.10 АП ОС"/>
      <sheetName val="А2 - НМА"/>
      <sheetName val="А2.1"/>
      <sheetName val="А3 - Запасы"/>
      <sheetName val="А3.1"/>
      <sheetName val="А3.6 сущМПЗ"/>
      <sheetName val="А3.6 планИНВ"/>
      <sheetName val="А3.6ИНВ"/>
      <sheetName val="А3.6 резИНВ"/>
      <sheetName val="А3.6 АП МПЗ"/>
      <sheetName val="А4 - ДС"/>
      <sheetName val="А4.1"/>
      <sheetName val="А5 - ФВ"/>
      <sheetName val="А5.1"/>
      <sheetName val="A6 - ДЗ"/>
      <sheetName val="А6.1"/>
      <sheetName val="А7 - Капитал"/>
      <sheetName val="A7.1"/>
      <sheetName val="А8 - Кредиты и займы"/>
      <sheetName val="А8.1"/>
      <sheetName val="А9 - КЗ"/>
      <sheetName val="А9.1"/>
      <sheetName val="А10 - ЗП"/>
      <sheetName val="А10.7 А10.8"/>
      <sheetName val="А11 - Выручка"/>
      <sheetName val="А11.1"/>
      <sheetName val="А12 - СС"/>
      <sheetName val="А12.1"/>
      <sheetName val="А13 - Упр Расх"/>
      <sheetName val="А14 - Коммер Расх"/>
      <sheetName val="А15 - Прочие Д и Р "/>
      <sheetName val="А15.1"/>
      <sheetName val="А16 - Налоги"/>
      <sheetName val="Налог на прибыль"/>
      <sheetName val="ПБУ 18"/>
      <sheetName val="ВР, ПР"/>
      <sheetName val="НДС"/>
      <sheetName val="Налог на имущество"/>
      <sheetName val="А16 - ОцОб"/>
      <sheetName val="А540 - ОцЗ"/>
      <sheetName val="А550 СвязСт"/>
      <sheetName val="А550 (a) Бенефиц"/>
      <sheetName val="А240 Недоброс"/>
      <sheetName val="А250 НПА"/>
      <sheetName val="А251 Легал"/>
      <sheetName val="ПрОА"/>
      <sheetName val="А - УП"/>
      <sheetName val="УД"/>
      <sheetName val="ЗбСч"/>
      <sheetName val="Раздел F"/>
      <sheetName val="F020 ФАО"/>
      <sheetName val="F315"/>
      <sheetName val="F010 Отч-сть"/>
      <sheetName val="F570 Непрер"/>
      <sheetName val="F560 СПОД"/>
      <sheetName val="F560 (а) ОСВ"/>
      <sheetName val="F710"/>
      <sheetName val="F710 (a)"/>
      <sheetName val="F720 ПрИнф"/>
      <sheetName val="F910 СВОД(0)"/>
      <sheetName val="F900 - ИтогСВОД"/>
      <sheetName val="F900(a) Встреча"/>
      <sheetName val="F450 ОценкаИскаж"/>
      <sheetName val="F000"/>
      <sheetName val="K"/>
      <sheetName val="K220"/>
      <sheetName val="Простая выборка"/>
      <sheetName val="ВыборкаОСВ"/>
      <sheetName val="temp"/>
      <sheetName val="temp2"/>
    </sheetNames>
    <sheetDataSet>
      <sheetData sheetId="0"/>
      <sheetData sheetId="1"/>
      <sheetData sheetId="2">
        <row r="6">
          <cell r="B6">
            <v>2020</v>
          </cell>
        </row>
        <row r="33">
          <cell r="C33" t="str">
            <v>Иванов И.И</v>
          </cell>
        </row>
        <row r="42">
          <cell r="B42" t="str">
            <v>Годовая проверка</v>
          </cell>
        </row>
        <row r="63">
          <cell r="F63" t="str">
            <v>06.05.21 - 10.05.21</v>
          </cell>
        </row>
        <row r="64">
          <cell r="B64">
            <v>44271</v>
          </cell>
          <cell r="F64" t="str">
            <v>16.03.21 - 06.05.21</v>
          </cell>
        </row>
        <row r="65">
          <cell r="B65">
            <v>44326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2">
          <cell r="AA2" t="str">
            <v>Существенные искажения отсутствуют</v>
          </cell>
        </row>
        <row r="3">
          <cell r="AA3" t="str">
            <v>Имеются несущественные искажения</v>
          </cell>
          <cell r="AB3" t="str">
            <v>[Перечислите выявленные искажения]</v>
          </cell>
        </row>
        <row r="4">
          <cell r="AA4" t="str">
            <v>Имеются существенные искажения</v>
          </cell>
          <cell r="AB4" t="str">
            <v>[Перечислите какие статьи ББ и ОФР искажены и на какие суммы]</v>
          </cell>
        </row>
        <row r="5">
          <cell r="AA5" t="str">
            <v>Мы не смогли получить надлежащих достаточных аудиторских доказательств наличия либо отсутствия существенных искажений</v>
          </cell>
          <cell r="AB5" t="str">
            <v>[Перечислите, какие статьи ББ и ОФР могли бы потребовать корректировок, если бы аудиторские доказательства были получены]</v>
          </cell>
        </row>
      </sheetData>
      <sheetData sheetId="1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kfmian.ru/" TargetMode="External"/><Relationship Id="rId1" Type="http://schemas.openxmlformats.org/officeDocument/2006/relationships/hyperlink" Target="http://www.consultant.ru/document/cons_doc_LAW_317264/7b260ff675aff0d08a7ecbc9fd14d934ee5eda86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S111"/>
  <sheetViews>
    <sheetView tabSelected="1" topLeftCell="A55" zoomScaleNormal="100" workbookViewId="0">
      <selection activeCell="C49" sqref="C49"/>
    </sheetView>
  </sheetViews>
  <sheetFormatPr defaultColWidth="9.109375" defaultRowHeight="13.2"/>
  <cols>
    <col min="1" max="1" width="4.33203125" style="18" bestFit="1" customWidth="1"/>
    <col min="2" max="2" width="34.88671875" style="18" customWidth="1"/>
    <col min="3" max="3" width="32.33203125" style="18" customWidth="1"/>
    <col min="4" max="4" width="12.88671875" style="18" customWidth="1"/>
    <col min="5" max="5" width="10.88671875" style="18" customWidth="1"/>
    <col min="6" max="6" width="12.6640625" style="18" bestFit="1" customWidth="1"/>
    <col min="7" max="7" width="9.109375" style="18"/>
    <col min="8" max="8" width="35.44140625" style="18" customWidth="1"/>
    <col min="9" max="9" width="10.44140625" style="18" customWidth="1"/>
    <col min="10" max="16384" width="9.109375" style="18"/>
  </cols>
  <sheetData>
    <row r="1" spans="1:19" s="2" customFormat="1" ht="52.8">
      <c r="A1" s="1" t="s">
        <v>0</v>
      </c>
      <c r="C1" s="79" t="s">
        <v>129</v>
      </c>
      <c r="D1" s="78" t="s">
        <v>128</v>
      </c>
      <c r="F1" s="3" t="s">
        <v>1</v>
      </c>
      <c r="H1" s="4" t="s">
        <v>2</v>
      </c>
    </row>
    <row r="2" spans="1:19" s="2" customFormat="1" ht="9.75" customHeight="1"/>
    <row r="3" spans="1:19" s="2" customFormat="1" ht="15" thickBot="1">
      <c r="A3" s="5" t="s">
        <v>3</v>
      </c>
      <c r="B3" s="6"/>
      <c r="C3" s="7"/>
      <c r="D3" s="6"/>
      <c r="E3" s="6"/>
      <c r="F3" s="8" t="s">
        <v>1</v>
      </c>
    </row>
    <row r="4" spans="1:19" s="2" customFormat="1" ht="13.8"/>
    <row r="5" spans="1:19" s="2" customFormat="1" ht="13.8">
      <c r="A5" s="9" t="s">
        <v>123</v>
      </c>
      <c r="B5" s="10"/>
      <c r="C5" s="10"/>
      <c r="D5" s="10"/>
      <c r="E5" s="10"/>
      <c r="F5" s="11"/>
    </row>
    <row r="6" spans="1:19" s="2" customFormat="1" ht="13.8">
      <c r="A6" s="9" t="s">
        <v>124</v>
      </c>
      <c r="B6" s="10"/>
      <c r="C6" s="10"/>
      <c r="D6" s="10"/>
      <c r="E6" s="10"/>
      <c r="F6" s="12"/>
    </row>
    <row r="7" spans="1:19" s="2" customFormat="1" ht="13.8">
      <c r="A7" s="9" t="s">
        <v>125</v>
      </c>
      <c r="B7" s="10"/>
      <c r="C7" s="10"/>
      <c r="D7" s="10"/>
      <c r="E7" s="10"/>
      <c r="F7" s="11"/>
    </row>
    <row r="8" spans="1:19" s="2" customFormat="1" ht="13.8">
      <c r="A8" s="9" t="s">
        <v>126</v>
      </c>
      <c r="B8" s="10"/>
      <c r="C8" s="10"/>
      <c r="D8" s="10"/>
      <c r="E8" s="10"/>
      <c r="F8" s="13"/>
    </row>
    <row r="9" spans="1:19" s="2" customFormat="1" ht="13.8">
      <c r="A9" s="9" t="s">
        <v>127</v>
      </c>
      <c r="B9" s="10"/>
      <c r="C9" s="10"/>
      <c r="D9" s="10"/>
      <c r="E9" s="10"/>
      <c r="F9" s="11"/>
    </row>
    <row r="10" spans="1:19" s="2" customFormat="1" ht="13.8">
      <c r="F10" s="11"/>
    </row>
    <row r="11" spans="1:19" s="2" customFormat="1" ht="13.8">
      <c r="F11" s="13"/>
    </row>
    <row r="12" spans="1:19" ht="14.4" thickBot="1">
      <c r="A12" s="14" t="s">
        <v>4</v>
      </c>
      <c r="B12" s="15" t="s">
        <v>5</v>
      </c>
      <c r="C12" s="16"/>
      <c r="D12" s="17"/>
      <c r="E12" s="17"/>
      <c r="F12" s="17"/>
    </row>
    <row r="13" spans="1:19" ht="13.8" thickTop="1"/>
    <row r="14" spans="1:19" ht="12.75" customHeight="1">
      <c r="C14" s="19" t="s">
        <v>6</v>
      </c>
      <c r="F14" s="19" t="s">
        <v>7</v>
      </c>
      <c r="H14" s="18" t="s">
        <v>8</v>
      </c>
    </row>
    <row r="15" spans="1:19" ht="72.599999999999994" thickBot="1">
      <c r="A15" s="20" t="s">
        <v>9</v>
      </c>
      <c r="B15" s="20" t="s">
        <v>10</v>
      </c>
      <c r="C15" s="21" t="str">
        <f>K15</f>
        <v>Значение на 31.12.2020
(за 01.01.20-31.12.20)</v>
      </c>
      <c r="D15" s="22" t="s">
        <v>11</v>
      </c>
      <c r="E15" s="22" t="s">
        <v>12</v>
      </c>
      <c r="F15" s="20" t="s">
        <v>13</v>
      </c>
      <c r="H15" s="23" t="s">
        <v>14</v>
      </c>
      <c r="J15" s="23"/>
      <c r="K15" s="70" t="s">
        <v>121</v>
      </c>
      <c r="L15" s="70" t="s">
        <v>122</v>
      </c>
      <c r="M15" s="70" t="s">
        <v>15</v>
      </c>
      <c r="N15" s="23" t="s">
        <v>16</v>
      </c>
      <c r="O15" s="23"/>
    </row>
    <row r="16" spans="1:19">
      <c r="A16" s="24">
        <v>1</v>
      </c>
      <c r="B16" s="25" t="s">
        <v>17</v>
      </c>
      <c r="C16" s="26">
        <v>200000</v>
      </c>
      <c r="D16" s="27" t="s">
        <v>141</v>
      </c>
      <c r="E16" s="28">
        <f>IF(D16="V",ROUND((3+SUM($P$38:$P$43)*1.17)/100,2),"")</f>
        <v>0.03</v>
      </c>
      <c r="F16" s="29" t="s">
        <v>18</v>
      </c>
      <c r="G16" s="30"/>
      <c r="H16" s="19" t="str">
        <f>TEXT(R16,"# ##0")&amp;" - "&amp;TEXT(S16,"# ##0")</f>
        <v>6 000 - 20 000</v>
      </c>
      <c r="I16" s="18" t="s">
        <v>17</v>
      </c>
      <c r="J16" s="19">
        <v>1</v>
      </c>
      <c r="K16" s="72"/>
      <c r="L16" s="73"/>
      <c r="M16" s="31">
        <f>(K16+L16)/2</f>
        <v>0</v>
      </c>
      <c r="N16" s="32" t="str">
        <f>IFERROR((C16-L16)/L16,"-")</f>
        <v>-</v>
      </c>
      <c r="O16" s="32"/>
      <c r="P16" s="18">
        <v>3</v>
      </c>
      <c r="Q16" s="18">
        <v>10</v>
      </c>
      <c r="R16" s="18">
        <f>C16*P16/100</f>
        <v>6000</v>
      </c>
      <c r="S16" s="18">
        <f>C16*Q16/100</f>
        <v>20000</v>
      </c>
    </row>
    <row r="17" spans="1:19">
      <c r="A17" s="24">
        <v>2</v>
      </c>
      <c r="B17" s="25" t="s">
        <v>19</v>
      </c>
      <c r="C17" s="26">
        <f>INDEX($K$16:$M$20,MATCH(A17,$J$16:$J$20,0),MATCH($C$15,$K$15:$M$15,0))</f>
        <v>0</v>
      </c>
      <c r="D17" s="33"/>
      <c r="E17" s="34" t="str">
        <f>IF(D17="V",ROUND((3+SUM($P$38:$P$43)*1.17)/100,2),"")</f>
        <v/>
      </c>
      <c r="F17" s="29" t="s">
        <v>18</v>
      </c>
      <c r="G17" s="30"/>
      <c r="H17" s="19" t="str">
        <f t="shared" ref="H17:H20" si="0">TEXT(R17,"# ##0")&amp;" - "&amp;TEXT(S17,"# ##0")</f>
        <v>0 - 0</v>
      </c>
      <c r="I17" s="18" t="s">
        <v>19</v>
      </c>
      <c r="J17" s="19">
        <v>2</v>
      </c>
      <c r="K17" s="74"/>
      <c r="L17" s="75"/>
      <c r="M17" s="31">
        <f>(K17+L17)/2</f>
        <v>0</v>
      </c>
      <c r="N17" s="32" t="str">
        <f>IFERROR((C17-L17)/L17,"-")</f>
        <v>-</v>
      </c>
      <c r="O17" s="32"/>
      <c r="P17" s="18">
        <v>3</v>
      </c>
      <c r="Q17" s="18">
        <v>10</v>
      </c>
      <c r="R17" s="18">
        <f t="shared" ref="R17:R20" si="1">C17*P17/100</f>
        <v>0</v>
      </c>
      <c r="S17" s="18">
        <f t="shared" ref="S17:S20" si="2">C17*Q17/100</f>
        <v>0</v>
      </c>
    </row>
    <row r="18" spans="1:19">
      <c r="A18" s="24">
        <v>3</v>
      </c>
      <c r="B18" s="25" t="s">
        <v>20</v>
      </c>
      <c r="C18" s="26">
        <f>INDEX($K$16:$M$20,MATCH(A18,$J$16:$J$20,0),MATCH($C$15,$K$15:$M$15,0))</f>
        <v>0</v>
      </c>
      <c r="D18" s="33"/>
      <c r="E18" s="34" t="str">
        <f>IF(D18="V",ROUND((0.5+SUM($P$38:$P$43)*0.75)/100,3),"")</f>
        <v/>
      </c>
      <c r="F18" s="29" t="s">
        <v>21</v>
      </c>
      <c r="G18" s="30"/>
      <c r="H18" s="19" t="str">
        <f t="shared" si="0"/>
        <v>0 - 0</v>
      </c>
      <c r="I18" s="18" t="s">
        <v>20</v>
      </c>
      <c r="J18" s="19">
        <v>3</v>
      </c>
      <c r="K18" s="74"/>
      <c r="L18" s="75"/>
      <c r="M18" s="31">
        <f>(K18+L18)/2</f>
        <v>0</v>
      </c>
      <c r="N18" s="32" t="str">
        <f>IFERROR((C18-L18)/L18,"-")</f>
        <v>-</v>
      </c>
      <c r="O18" s="32"/>
      <c r="P18" s="18">
        <v>0.5</v>
      </c>
      <c r="Q18" s="18">
        <v>5</v>
      </c>
      <c r="R18" s="18">
        <f t="shared" si="1"/>
        <v>0</v>
      </c>
      <c r="S18" s="18">
        <f t="shared" si="2"/>
        <v>0</v>
      </c>
    </row>
    <row r="19" spans="1:19">
      <c r="A19" s="24">
        <v>4</v>
      </c>
      <c r="B19" s="25" t="s">
        <v>22</v>
      </c>
      <c r="C19" s="26">
        <f>INDEX($K$16:$M$20,MATCH(A19,$J$16:$J$20,0),MATCH($C$15,$K$15:$M$15,0))</f>
        <v>0</v>
      </c>
      <c r="D19" s="33"/>
      <c r="E19" s="34" t="str">
        <f>IF(D19="V",ROUND((0.5+SUM($P$38:$P$43)*0.75)/100,3),"")</f>
        <v/>
      </c>
      <c r="F19" s="29" t="s">
        <v>21</v>
      </c>
      <c r="G19" s="30"/>
      <c r="H19" s="19" t="str">
        <f t="shared" si="0"/>
        <v>0 - 0</v>
      </c>
      <c r="I19" s="18" t="s">
        <v>22</v>
      </c>
      <c r="J19" s="19">
        <v>4</v>
      </c>
      <c r="K19" s="74"/>
      <c r="L19" s="75"/>
      <c r="M19" s="31">
        <f>(K19+L19)/2</f>
        <v>0</v>
      </c>
      <c r="N19" s="32" t="str">
        <f>IFERROR((C19-L19)/L19,"-")</f>
        <v>-</v>
      </c>
      <c r="O19" s="32"/>
      <c r="P19" s="18">
        <v>0.5</v>
      </c>
      <c r="Q19" s="18">
        <v>5</v>
      </c>
      <c r="R19" s="18">
        <f t="shared" si="1"/>
        <v>0</v>
      </c>
      <c r="S19" s="18">
        <f t="shared" si="2"/>
        <v>0</v>
      </c>
    </row>
    <row r="20" spans="1:19" ht="13.8" thickBot="1">
      <c r="A20" s="24">
        <v>5</v>
      </c>
      <c r="B20" s="25" t="s">
        <v>23</v>
      </c>
      <c r="C20" s="26">
        <f>INDEX($K$16:$M$20,MATCH(A20,$J$16:$J$20,0),MATCH($C$15,$K$15:$M$15,0))</f>
        <v>0</v>
      </c>
      <c r="D20" s="35"/>
      <c r="E20" s="36" t="str">
        <f>IF(D20="V",ROUND((0.5+SUM($P$38:$P$43)*0.75)/100,3),"")</f>
        <v/>
      </c>
      <c r="F20" s="29" t="s">
        <v>21</v>
      </c>
      <c r="G20" s="30"/>
      <c r="H20" s="19" t="str">
        <f t="shared" si="0"/>
        <v>0 - 0</v>
      </c>
      <c r="I20" s="18" t="s">
        <v>23</v>
      </c>
      <c r="J20" s="19">
        <v>5</v>
      </c>
      <c r="K20" s="76"/>
      <c r="L20" s="77"/>
      <c r="M20" s="31">
        <f>(K20+L20)/2</f>
        <v>0</v>
      </c>
      <c r="N20" s="32" t="str">
        <f>IFERROR((C20-L20)/L20,"-")</f>
        <v>-</v>
      </c>
      <c r="O20" s="32"/>
      <c r="P20" s="18">
        <v>0.5</v>
      </c>
      <c r="Q20" s="18">
        <v>5</v>
      </c>
      <c r="R20" s="18">
        <f t="shared" si="1"/>
        <v>0</v>
      </c>
      <c r="S20" s="18">
        <f t="shared" si="2"/>
        <v>0</v>
      </c>
    </row>
    <row r="21" spans="1:19">
      <c r="D21" s="19" t="s">
        <v>24</v>
      </c>
      <c r="E21" s="19" t="s">
        <v>25</v>
      </c>
    </row>
    <row r="22" spans="1:19">
      <c r="B22" s="37" t="str">
        <f>IF(COUNTIF(D16:D20,"V")&gt;1,"ВЫБЕРИТЕ ТОЛЬКО 1 КОНТРОЛЬНЫЙ ПОКАЗАТЕЛЬ!!!","")</f>
        <v/>
      </c>
    </row>
    <row r="23" spans="1:19" ht="13.8">
      <c r="B23" s="38" t="s">
        <v>26</v>
      </c>
      <c r="D23" s="39" t="str">
        <f>IFERROR(TEXT(INDEX(C16:C20,MATCH("V",D16:D20,0)),"# ##0,00")&amp;" х "&amp;TEXT(INDEX(E16:E20,MATCH("V",D16:D20,0)),"0,0%")&amp;" =","выберите показатель")</f>
        <v>200 000,00 х 3,0% =</v>
      </c>
      <c r="E23" s="135">
        <f>IF(C24="Применено округление до 2-х разрядов в меньшую сторону",ROUNDDOWN(IFERROR(ROUND(INDEX(C16:C20,MATCH("V",D16:D20,0))*INDEX(E16:E20,MATCH("V",D16:D20,0)),0),0),-2),IFERROR(ROUND(INDEX(C16:C20,MATCH("V",D16:D20,0))*INDEX(E16:E20,MATCH("V",D16:D20,0)),0),0))</f>
        <v>6000</v>
      </c>
      <c r="F23" s="135"/>
    </row>
    <row r="24" spans="1:19">
      <c r="C24" s="136" t="s">
        <v>27</v>
      </c>
      <c r="D24" s="136"/>
      <c r="E24" s="136"/>
      <c r="F24" s="136"/>
      <c r="H24" s="18" t="s">
        <v>28</v>
      </c>
    </row>
    <row r="25" spans="1:19">
      <c r="F25" s="19"/>
    </row>
    <row r="26" spans="1:19">
      <c r="A26" s="19" t="s">
        <v>29</v>
      </c>
      <c r="B26" s="40" t="s">
        <v>30</v>
      </c>
    </row>
    <row r="27" spans="1:19">
      <c r="F27" s="19" t="s">
        <v>31</v>
      </c>
      <c r="H27" s="18" t="s">
        <v>32</v>
      </c>
    </row>
    <row r="28" spans="1:19" ht="26.4">
      <c r="B28" s="20" t="s">
        <v>33</v>
      </c>
      <c r="C28" s="20" t="s">
        <v>34</v>
      </c>
      <c r="D28" s="137" t="s">
        <v>35</v>
      </c>
      <c r="E28" s="137"/>
      <c r="F28" s="137"/>
      <c r="H28" s="41" t="s">
        <v>36</v>
      </c>
      <c r="I28" s="41"/>
    </row>
    <row r="29" spans="1:19" ht="52.8">
      <c r="B29" s="42" t="s">
        <v>37</v>
      </c>
      <c r="C29" s="42" t="s">
        <v>38</v>
      </c>
      <c r="D29" s="155" t="s">
        <v>156</v>
      </c>
      <c r="E29" s="156"/>
      <c r="F29" s="157"/>
      <c r="H29" s="43"/>
    </row>
    <row r="30" spans="1:19" ht="66">
      <c r="B30" s="42" t="s">
        <v>39</v>
      </c>
      <c r="C30" s="42" t="s">
        <v>40</v>
      </c>
      <c r="D30" s="155" t="s">
        <v>157</v>
      </c>
      <c r="E30" s="156"/>
      <c r="F30" s="157"/>
    </row>
    <row r="31" spans="1:19" ht="66">
      <c r="B31" s="42" t="s">
        <v>41</v>
      </c>
      <c r="C31" s="42" t="s">
        <v>42</v>
      </c>
      <c r="D31" s="155" t="s">
        <v>158</v>
      </c>
      <c r="E31" s="156"/>
      <c r="F31" s="157"/>
    </row>
    <row r="32" spans="1:19" ht="92.4">
      <c r="B32" s="42" t="s">
        <v>43</v>
      </c>
      <c r="C32" s="42" t="s">
        <v>44</v>
      </c>
      <c r="D32" s="155" t="s">
        <v>153</v>
      </c>
      <c r="E32" s="156"/>
      <c r="F32" s="157"/>
      <c r="H32" s="44"/>
      <c r="I32" s="45"/>
      <c r="K32" s="45"/>
      <c r="L32" s="45"/>
      <c r="M32" s="45"/>
      <c r="N32" s="45"/>
      <c r="O32" s="45"/>
    </row>
    <row r="33" spans="1:17" ht="53.4" thickBot="1">
      <c r="B33" s="42" t="s">
        <v>45</v>
      </c>
      <c r="C33" s="42" t="s">
        <v>46</v>
      </c>
      <c r="D33" s="149" t="s">
        <v>154</v>
      </c>
      <c r="E33" s="150"/>
      <c r="F33" s="151"/>
      <c r="H33" s="44" t="s">
        <v>47</v>
      </c>
      <c r="I33" s="46" t="str">
        <f>INDEX(N16:N20,MATCH("V",D16:D20,0))</f>
        <v>-</v>
      </c>
      <c r="N33" s="47"/>
    </row>
    <row r="35" spans="1:17">
      <c r="A35" s="19" t="s">
        <v>48</v>
      </c>
      <c r="B35" s="40" t="s">
        <v>49</v>
      </c>
    </row>
    <row r="36" spans="1:17">
      <c r="B36" s="40"/>
      <c r="D36" s="19" t="s">
        <v>50</v>
      </c>
    </row>
    <row r="37" spans="1:17">
      <c r="B37" s="48" t="s">
        <v>51</v>
      </c>
      <c r="C37" s="48" t="s">
        <v>52</v>
      </c>
      <c r="D37" s="48" t="s">
        <v>53</v>
      </c>
    </row>
    <row r="38" spans="1:17" ht="14.4">
      <c r="B38" s="49" t="s">
        <v>54</v>
      </c>
      <c r="C38" s="50" t="s">
        <v>179</v>
      </c>
      <c r="D38" s="51" t="str">
        <f>IF(OR(C38="Группа низкого риска",C38="Группа среднего риска"), "↑","↓")</f>
        <v>↓</v>
      </c>
      <c r="P38" s="18">
        <f>IF(D38="↑",1,0)</f>
        <v>0</v>
      </c>
    </row>
    <row r="39" spans="1:17" ht="14.4">
      <c r="B39" s="49" t="s">
        <v>55</v>
      </c>
      <c r="C39" s="50" t="s">
        <v>180</v>
      </c>
      <c r="D39" s="51" t="str">
        <f>IF(C39="Ограниченный круг лиц", "↑","↓")</f>
        <v>↓</v>
      </c>
      <c r="P39" s="18">
        <f>IF(D39="↑",1,0)</f>
        <v>0</v>
      </c>
    </row>
    <row r="40" spans="1:17" ht="26.4">
      <c r="B40" s="52" t="s">
        <v>56</v>
      </c>
      <c r="C40" s="50" t="s">
        <v>181</v>
      </c>
      <c r="D40" s="51" t="str">
        <f>IF(C40="Нет", "↑","↓")</f>
        <v>↓</v>
      </c>
      <c r="P40" s="18">
        <f t="shared" ref="P40:P43" si="3">IF(D40="↑",1,0)</f>
        <v>0</v>
      </c>
    </row>
    <row r="41" spans="1:17" ht="14.4">
      <c r="B41" s="49" t="s">
        <v>58</v>
      </c>
      <c r="C41" s="50" t="s">
        <v>181</v>
      </c>
      <c r="D41" s="51" t="str">
        <f>IF(C41="Нет", "↑","↓")</f>
        <v>↓</v>
      </c>
      <c r="H41" s="18" t="s">
        <v>59</v>
      </c>
      <c r="P41" s="18">
        <f t="shared" si="3"/>
        <v>0</v>
      </c>
      <c r="Q41" s="44"/>
    </row>
    <row r="42" spans="1:17" ht="26.4">
      <c r="B42" s="52" t="s">
        <v>60</v>
      </c>
      <c r="C42" s="50" t="s">
        <v>182</v>
      </c>
      <c r="D42" s="51" t="str">
        <f>IF(C42="Умеренная", "↑","↓")</f>
        <v>↓</v>
      </c>
      <c r="P42" s="18">
        <f t="shared" si="3"/>
        <v>0</v>
      </c>
    </row>
    <row r="43" spans="1:17" ht="14.4">
      <c r="B43" s="49" t="s">
        <v>61</v>
      </c>
      <c r="C43" s="50" t="s">
        <v>183</v>
      </c>
      <c r="D43" s="51" t="str">
        <f>IF(C43="Достаточное", "↑","↓")</f>
        <v>↓</v>
      </c>
      <c r="P43" s="18">
        <f t="shared" si="3"/>
        <v>0</v>
      </c>
    </row>
    <row r="46" spans="1:17" ht="14.4" thickBot="1">
      <c r="A46" s="14" t="s">
        <v>62</v>
      </c>
      <c r="B46" s="15" t="s">
        <v>63</v>
      </c>
      <c r="C46" s="16"/>
      <c r="D46" s="17"/>
      <c r="E46" s="17"/>
      <c r="F46" s="17"/>
    </row>
    <row r="47" spans="1:17" ht="13.8" thickTop="1"/>
    <row r="48" spans="1:17">
      <c r="B48" s="48" t="s">
        <v>64</v>
      </c>
      <c r="C48" s="48" t="s">
        <v>12</v>
      </c>
      <c r="D48" s="138" t="s">
        <v>13</v>
      </c>
      <c r="E48" s="138"/>
    </row>
    <row r="49" spans="1:17">
      <c r="B49" s="24">
        <f>E23</f>
        <v>6000</v>
      </c>
      <c r="C49" s="53">
        <f>ROUND((50+SUM(P52:P57)*5)/100,2)</f>
        <v>0.6</v>
      </c>
      <c r="D49" s="131" t="s">
        <v>65</v>
      </c>
      <c r="E49" s="131"/>
    </row>
    <row r="50" spans="1:17">
      <c r="F50" s="19" t="s">
        <v>66</v>
      </c>
    </row>
    <row r="51" spans="1:17" ht="26.4">
      <c r="B51" s="54" t="s">
        <v>51</v>
      </c>
      <c r="C51" s="138" t="s">
        <v>52</v>
      </c>
      <c r="D51" s="138"/>
      <c r="E51" s="138"/>
      <c r="F51" s="54" t="s">
        <v>67</v>
      </c>
      <c r="H51" s="23"/>
      <c r="I51" s="23"/>
    </row>
    <row r="52" spans="1:17" ht="39.6">
      <c r="B52" s="55" t="s">
        <v>68</v>
      </c>
      <c r="C52" s="134" t="s">
        <v>184</v>
      </c>
      <c r="D52" s="134"/>
      <c r="E52" s="134"/>
      <c r="F52" s="56" t="str">
        <f>IF(C52="Не выявлены", "Низкий", IF(C52="Выявлены отдельные незначительные недостатки", "Средний","Высокий"))</f>
        <v>Высокий</v>
      </c>
      <c r="H52" s="23"/>
      <c r="I52" s="23"/>
      <c r="P52" s="18">
        <f t="shared" ref="P52" si="4">IF(F52="Низкий",1,IF(F52="Средний",0.5,0))</f>
        <v>0</v>
      </c>
    </row>
    <row r="53" spans="1:17" ht="52.8">
      <c r="B53" s="55" t="s">
        <v>69</v>
      </c>
      <c r="C53" s="134" t="s">
        <v>185</v>
      </c>
      <c r="D53" s="134"/>
      <c r="E53" s="134"/>
      <c r="F53" s="56" t="str">
        <f>IF(C53="Существенные искажения в прошлом отсутствовали","Низкий", IF(C53= "В прошлом имели место несущественные искажения","Средний","Высокий"))</f>
        <v>Высокий</v>
      </c>
      <c r="H53" s="57" t="s">
        <v>59</v>
      </c>
      <c r="I53" s="57"/>
      <c r="P53" s="18">
        <f>IF(F53="Низкий",1,IF(F53="Средний",0.5,0))</f>
        <v>0</v>
      </c>
      <c r="Q53" s="58"/>
    </row>
    <row r="54" spans="1:17" ht="26.4">
      <c r="B54" s="55" t="s">
        <v>70</v>
      </c>
      <c r="C54" s="134" t="s">
        <v>186</v>
      </c>
      <c r="D54" s="134"/>
      <c r="E54" s="134"/>
      <c r="F54" s="56" t="str">
        <f>IF(C54="Руководство НЕ отказывается от внесения корректировок","Низкий", IF(C54= "Имеет место единичный случай отказа от внесения исправлений","Средний","Высокий"))</f>
        <v>Высокий</v>
      </c>
      <c r="H54" s="23"/>
      <c r="I54" s="23"/>
      <c r="P54" s="18">
        <f>IF(F54="Низкий",1,IF(F54="Средний",0.5,0))</f>
        <v>0</v>
      </c>
    </row>
    <row r="55" spans="1:17" ht="39.6">
      <c r="B55" s="55" t="s">
        <v>71</v>
      </c>
      <c r="C55" s="134" t="s">
        <v>72</v>
      </c>
      <c r="D55" s="134"/>
      <c r="E55" s="134"/>
      <c r="F55" s="56" t="str">
        <f>IF(C55="Текучесть низкая","Низкий", IF(C55= "Текучесть средняя","Средний","Высокий"))</f>
        <v>Средний</v>
      </c>
      <c r="H55" s="23"/>
      <c r="I55" s="23"/>
      <c r="P55" s="18">
        <f>IF(F55="Низкий",1,IF(F55="Средний",0.5,0))</f>
        <v>0.5</v>
      </c>
    </row>
    <row r="56" spans="1:17" ht="39.6">
      <c r="B56" s="55" t="s">
        <v>73</v>
      </c>
      <c r="C56" s="134" t="s">
        <v>74</v>
      </c>
      <c r="D56" s="134"/>
      <c r="E56" s="134"/>
      <c r="F56" s="56" t="str">
        <f>IF(C56="Количество данных элементов - стандартное","Низкий",IF(C56="Количество данных элементов - большое","Высокий"))</f>
        <v>Низкий</v>
      </c>
      <c r="H56" s="23"/>
      <c r="I56" s="23"/>
      <c r="P56" s="18">
        <f>IF(F56="Низкий",1,IF(F56="Средний",0.5,0))</f>
        <v>1</v>
      </c>
    </row>
    <row r="57" spans="1:17" ht="26.4">
      <c r="B57" s="55" t="s">
        <v>75</v>
      </c>
      <c r="C57" s="134" t="s">
        <v>76</v>
      </c>
      <c r="D57" s="134"/>
      <c r="E57" s="134"/>
      <c r="F57" s="56" t="str">
        <f>IF(C57="Отсутствуют","Низкий", IF(C57= "Имеют место несущественные неисправленные корректировки прошлых лет","Средний","Высокий"))</f>
        <v>Средний</v>
      </c>
      <c r="H57" s="23"/>
      <c r="I57" s="23"/>
      <c r="P57" s="18">
        <f>IF(F57="Низкий",1,IF(F57="Средний",0.5,0))</f>
        <v>0.5</v>
      </c>
    </row>
    <row r="60" spans="1:17" ht="13.8">
      <c r="B60" s="38" t="s">
        <v>77</v>
      </c>
      <c r="D60" s="132">
        <f>B49*C49</f>
        <v>3600</v>
      </c>
      <c r="E60" s="132"/>
      <c r="F60" s="18" t="s">
        <v>78</v>
      </c>
    </row>
    <row r="62" spans="1:17" ht="14.4" thickBot="1">
      <c r="A62" s="14" t="s">
        <v>79</v>
      </c>
      <c r="B62" s="15" t="s">
        <v>80</v>
      </c>
      <c r="C62" s="16"/>
      <c r="D62" s="17"/>
      <c r="E62" s="17"/>
      <c r="F62" s="17"/>
    </row>
    <row r="63" spans="1:17" ht="13.8" thickTop="1"/>
    <row r="64" spans="1:17">
      <c r="B64" s="18" t="s">
        <v>81</v>
      </c>
    </row>
    <row r="65" spans="1:9">
      <c r="B65" s="18" t="s">
        <v>82</v>
      </c>
    </row>
    <row r="67" spans="1:9">
      <c r="B67" s="59" t="s">
        <v>83</v>
      </c>
      <c r="C67" s="59" t="s">
        <v>12</v>
      </c>
      <c r="D67" s="130" t="s">
        <v>13</v>
      </c>
      <c r="E67" s="130"/>
      <c r="F67" s="130"/>
      <c r="H67" s="60"/>
      <c r="I67" s="60"/>
    </row>
    <row r="68" spans="1:9">
      <c r="B68" s="61">
        <f>E23</f>
        <v>6000</v>
      </c>
      <c r="C68" s="62">
        <f>ROUND((3+SUM(P52:P57)*0.33)/100,2)</f>
        <v>0.04</v>
      </c>
      <c r="D68" s="131" t="s">
        <v>84</v>
      </c>
      <c r="E68" s="131"/>
      <c r="F68" s="131"/>
    </row>
    <row r="71" spans="1:9">
      <c r="B71" s="18" t="s">
        <v>85</v>
      </c>
    </row>
    <row r="72" spans="1:9">
      <c r="B72" s="18" t="s">
        <v>86</v>
      </c>
    </row>
    <row r="74" spans="1:9" ht="13.8">
      <c r="B74" s="38" t="s">
        <v>87</v>
      </c>
      <c r="D74" s="132">
        <f>B68*C68</f>
        <v>240</v>
      </c>
      <c r="E74" s="132"/>
      <c r="F74" s="18" t="s">
        <v>78</v>
      </c>
    </row>
    <row r="77" spans="1:9" ht="14.4" thickBot="1">
      <c r="A77" s="14" t="s">
        <v>88</v>
      </c>
      <c r="B77" s="15" t="s">
        <v>89</v>
      </c>
      <c r="C77" s="16"/>
      <c r="D77" s="17"/>
      <c r="E77" s="17"/>
      <c r="F77" s="17"/>
    </row>
    <row r="78" spans="1:9" ht="13.8" thickTop="1"/>
    <row r="79" spans="1:9">
      <c r="B79" s="18" t="s">
        <v>90</v>
      </c>
      <c r="D79" s="63" t="s">
        <v>57</v>
      </c>
    </row>
    <row r="81" spans="1:9">
      <c r="B81" s="18" t="s">
        <v>91</v>
      </c>
    </row>
    <row r="82" spans="1:9" ht="41.25" customHeight="1">
      <c r="B82" s="133" t="s">
        <v>92</v>
      </c>
      <c r="C82" s="133"/>
      <c r="D82" s="133"/>
      <c r="E82" s="133"/>
      <c r="F82" s="133"/>
      <c r="G82" s="44"/>
      <c r="H82" s="71" t="s">
        <v>93</v>
      </c>
      <c r="I82" s="64"/>
    </row>
    <row r="83" spans="1:9">
      <c r="B83" s="65" t="s">
        <v>94</v>
      </c>
    </row>
    <row r="84" spans="1:9">
      <c r="B84" s="18" t="s">
        <v>95</v>
      </c>
      <c r="E84" s="66" t="s">
        <v>92</v>
      </c>
      <c r="F84" s="18" t="s">
        <v>78</v>
      </c>
    </row>
    <row r="85" spans="1:9">
      <c r="B85" s="18" t="s">
        <v>96</v>
      </c>
      <c r="E85" s="66" t="s">
        <v>92</v>
      </c>
      <c r="F85" s="18" t="s">
        <v>78</v>
      </c>
    </row>
    <row r="86" spans="1:9">
      <c r="B86" s="18" t="s">
        <v>97</v>
      </c>
      <c r="E86" s="66" t="s">
        <v>92</v>
      </c>
      <c r="F86" s="18" t="s">
        <v>78</v>
      </c>
    </row>
    <row r="87" spans="1:9">
      <c r="B87" s="18" t="s">
        <v>98</v>
      </c>
      <c r="E87" s="66" t="s">
        <v>92</v>
      </c>
      <c r="F87" s="18" t="s">
        <v>78</v>
      </c>
    </row>
    <row r="89" spans="1:9" ht="14.4" thickBot="1">
      <c r="A89" s="14" t="s">
        <v>99</v>
      </c>
      <c r="B89" s="15" t="s">
        <v>100</v>
      </c>
      <c r="C89" s="16"/>
      <c r="D89" s="17"/>
      <c r="E89" s="17"/>
      <c r="F89" s="17"/>
      <c r="G89" s="44"/>
    </row>
    <row r="90" spans="1:9" ht="13.8" thickTop="1"/>
    <row r="91" spans="1:9">
      <c r="B91" s="18" t="s">
        <v>101</v>
      </c>
    </row>
    <row r="93" spans="1:9">
      <c r="B93" s="18" t="s">
        <v>102</v>
      </c>
      <c r="C93" s="63" t="s">
        <v>57</v>
      </c>
    </row>
    <row r="95" spans="1:9">
      <c r="F95" s="19" t="s">
        <v>103</v>
      </c>
    </row>
    <row r="96" spans="1:9" ht="52.8">
      <c r="B96" s="20" t="s">
        <v>104</v>
      </c>
      <c r="C96" s="20" t="s">
        <v>105</v>
      </c>
      <c r="D96" s="20" t="s">
        <v>106</v>
      </c>
      <c r="E96" s="67" t="s">
        <v>107</v>
      </c>
      <c r="F96" s="67" t="s">
        <v>108</v>
      </c>
    </row>
    <row r="97" spans="2:10">
      <c r="B97" s="25"/>
      <c r="C97" s="25"/>
      <c r="D97" s="68"/>
      <c r="E97" s="69"/>
      <c r="F97" s="68">
        <f>D97*E97</f>
        <v>0</v>
      </c>
      <c r="G97" s="18" t="s">
        <v>109</v>
      </c>
    </row>
    <row r="98" spans="2:10">
      <c r="B98" s="25"/>
      <c r="C98" s="25"/>
      <c r="D98" s="68"/>
      <c r="E98" s="69"/>
      <c r="F98" s="68">
        <f t="shared" ref="F98:F101" si="5">D98*E98</f>
        <v>0</v>
      </c>
      <c r="G98" s="18" t="s">
        <v>110</v>
      </c>
    </row>
    <row r="99" spans="2:10">
      <c r="B99" s="25"/>
      <c r="C99" s="25"/>
      <c r="D99" s="68"/>
      <c r="E99" s="69"/>
      <c r="F99" s="68">
        <f t="shared" si="5"/>
        <v>0</v>
      </c>
      <c r="G99" s="18" t="s">
        <v>111</v>
      </c>
    </row>
    <row r="100" spans="2:10">
      <c r="B100" s="25"/>
      <c r="C100" s="25"/>
      <c r="D100" s="68"/>
      <c r="E100" s="69"/>
      <c r="F100" s="68">
        <f t="shared" si="5"/>
        <v>0</v>
      </c>
      <c r="G100" s="18" t="s">
        <v>112</v>
      </c>
    </row>
    <row r="101" spans="2:10">
      <c r="B101" s="25"/>
      <c r="C101" s="25"/>
      <c r="D101" s="68"/>
      <c r="E101" s="69"/>
      <c r="F101" s="68">
        <f t="shared" si="5"/>
        <v>0</v>
      </c>
      <c r="G101" s="18" t="s">
        <v>113</v>
      </c>
    </row>
    <row r="105" spans="2:10" ht="26.4">
      <c r="B105" s="23" t="s">
        <v>114</v>
      </c>
      <c r="C105" s="23" t="s">
        <v>34</v>
      </c>
    </row>
    <row r="106" spans="2:10" ht="79.2">
      <c r="B106" s="23" t="s">
        <v>115</v>
      </c>
      <c r="C106" s="23" t="s">
        <v>116</v>
      </c>
    </row>
    <row r="107" spans="2:10" ht="39.6">
      <c r="B107" s="23" t="s">
        <v>117</v>
      </c>
      <c r="C107" s="23" t="s">
        <v>118</v>
      </c>
    </row>
    <row r="108" spans="2:10" ht="52.8">
      <c r="B108" s="23" t="s">
        <v>119</v>
      </c>
      <c r="C108" s="23" t="s">
        <v>120</v>
      </c>
    </row>
    <row r="111" spans="2:10" ht="99" customHeight="1">
      <c r="B111" s="129" t="s">
        <v>178</v>
      </c>
      <c r="C111" s="129"/>
      <c r="D111" s="129"/>
      <c r="E111" s="129"/>
      <c r="F111" s="129"/>
      <c r="G111" s="129"/>
      <c r="H111" s="129"/>
      <c r="I111" s="129"/>
      <c r="J111" s="129"/>
    </row>
  </sheetData>
  <mergeCells count="23">
    <mergeCell ref="D60:E60"/>
    <mergeCell ref="C52:E52"/>
    <mergeCell ref="E23:F23"/>
    <mergeCell ref="C24:F24"/>
    <mergeCell ref="D28:F28"/>
    <mergeCell ref="D29:F29"/>
    <mergeCell ref="D30:F30"/>
    <mergeCell ref="D31:F31"/>
    <mergeCell ref="D32:F32"/>
    <mergeCell ref="D33:F33"/>
    <mergeCell ref="D48:E48"/>
    <mergeCell ref="D49:E49"/>
    <mergeCell ref="C51:E51"/>
    <mergeCell ref="C53:E53"/>
    <mergeCell ref="C54:E54"/>
    <mergeCell ref="C55:E55"/>
    <mergeCell ref="C56:E56"/>
    <mergeCell ref="C57:E57"/>
    <mergeCell ref="B111:J111"/>
    <mergeCell ref="D67:F67"/>
    <mergeCell ref="D68:F68"/>
    <mergeCell ref="D74:E74"/>
    <mergeCell ref="B82:F82"/>
  </mergeCells>
  <conditionalFormatting sqref="B16:F20">
    <cfRule type="expression" dxfId="6" priority="6" stopIfTrue="1">
      <formula>$D16="V"</formula>
    </cfRule>
  </conditionalFormatting>
  <conditionalFormatting sqref="R16:R20">
    <cfRule type="top10" dxfId="5" priority="5" rank="1"/>
  </conditionalFormatting>
  <conditionalFormatting sqref="S16:S20">
    <cfRule type="top10" dxfId="4" priority="4" rank="1"/>
  </conditionalFormatting>
  <conditionalFormatting sqref="D39:D43">
    <cfRule type="containsText" dxfId="3" priority="3" operator="containsText" text="↓">
      <formula>NOT(ISERROR(SEARCH("↓",D39)))</formula>
    </cfRule>
  </conditionalFormatting>
  <conditionalFormatting sqref="A16:A20">
    <cfRule type="expression" dxfId="2" priority="2" stopIfTrue="1">
      <formula>$D16="V"</formula>
    </cfRule>
  </conditionalFormatting>
  <conditionalFormatting sqref="D38">
    <cfRule type="containsText" dxfId="1" priority="1" operator="containsText" text="↓">
      <formula>NOT(ISERROR(SEARCH("↓",D38)))</formula>
    </cfRule>
  </conditionalFormatting>
  <dataValidations count="17">
    <dataValidation type="list" allowBlank="1" showInputMessage="1" showErrorMessage="1" sqref="C38">
      <formula1>"Группа среднего риска, Группа низкого риска, Группа высокого риска"</formula1>
    </dataValidation>
    <dataValidation type="list" allowBlank="1" showInputMessage="1" showErrorMessage="1" sqref="C24:F24">
      <formula1>"Применено округление до 2-х разрядов в меньшую сторону, Округление не применялось"</formula1>
    </dataValidation>
    <dataValidation type="list" allowBlank="1" showInputMessage="1" showErrorMessage="1" sqref="C15">
      <formula1>$K$15:$M$15</formula1>
    </dataValidation>
    <dataValidation type="list" allowBlank="1" showInputMessage="1" showErrorMessage="1" sqref="C52:E52">
      <formula1>"Не выявлены, Выявлены отдельные незначительные недостатки, Выявлены значительные недостатки"</formula1>
    </dataValidation>
    <dataValidation type="list" allowBlank="1" showInputMessage="1" showErrorMessage="1" sqref="F52:F57">
      <formula1>"Низкий, Средний, Высокий"</formula1>
    </dataValidation>
    <dataValidation type="list" allowBlank="1" showInputMessage="1" showErrorMessage="1" sqref="C54:E54">
      <formula1>"Руководство НЕ отказывается от внесения корректировок, Имеет место единичный случай отказа от внесения исправлений, Руководство отказывается от внесения исправлений"</formula1>
    </dataValidation>
    <dataValidation type="list" allowBlank="1" showInputMessage="1" showErrorMessage="1" sqref="C55:E55">
      <formula1>"Текучесть низкая, Текучесть средняя, Текучесть высокая "</formula1>
    </dataValidation>
    <dataValidation type="list" allowBlank="1" showInputMessage="1" showErrorMessage="1" sqref="C56:E56">
      <formula1>"Количество данных элементов - стандартное, Количество данных элементов - большое"</formula1>
    </dataValidation>
    <dataValidation type="list" allowBlank="1" showInputMessage="1" showErrorMessage="1" sqref="C57:E57">
      <formula1>"Отсутствуют, Имеют место несущественные неисправленные корректировки прошлых лет, Имеют место существенные неисправленные корректировки прошлых лет"</formula1>
    </dataValidation>
    <dataValidation type="list" allowBlank="1" showInputMessage="1" showErrorMessage="1" sqref="C53:E53">
      <formula1>"Существенные искажения в прошлом отсутствовали, В прошлом имели место несущественные искажения, В прошлом имели место существенные искажения"</formula1>
    </dataValidation>
    <dataValidation type="list" allowBlank="1" showInputMessage="1" showErrorMessage="1" sqref="D16:D20">
      <formula1>"V, X"</formula1>
    </dataValidation>
    <dataValidation type="list" allowBlank="1" showInputMessage="1" showErrorMessage="1" sqref="D79">
      <formula1>"Да,Нет"</formula1>
    </dataValidation>
    <dataValidation type="list" allowBlank="1" showInputMessage="1" showErrorMessage="1" sqref="C39">
      <formula1>"Широкий круг лиц, Ограниченный круг лиц"</formula1>
    </dataValidation>
    <dataValidation type="list" allowBlank="1" showInputMessage="1" showErrorMessage="1" sqref="C40:C41 C93">
      <formula1>"Да, Нет"</formula1>
    </dataValidation>
    <dataValidation type="list" allowBlank="1" showInputMessage="1" showErrorMessage="1" sqref="C42">
      <formula1>"Высокая, Умеренная"</formula1>
    </dataValidation>
    <dataValidation type="list" allowBlank="1" showInputMessage="1" showErrorMessage="1" sqref="C43">
      <formula1>"Ограниченное, Достаточное"</formula1>
    </dataValidation>
    <dataValidation type="list" allowBlank="1" showInputMessage="1" showErrorMessage="1" sqref="D38:D43">
      <formula1>"↑,↓"</formula1>
    </dataValidation>
  </dataValidations>
  <hyperlinks>
    <hyperlink ref="H82" r:id="rId1"/>
    <hyperlink ref="F3" location="Оглавление!A1" display="Оглавление!A1"/>
    <hyperlink ref="D1" r:id="rId2"/>
  </hyperlinks>
  <pageMargins left="0.7" right="0.7" top="0.75" bottom="0.75" header="0.3" footer="0.3"/>
  <pageSetup paperSize="9" scale="7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16" sqref="A16"/>
    </sheetView>
  </sheetViews>
  <sheetFormatPr defaultRowHeight="14.4"/>
  <cols>
    <col min="1" max="1" width="50.88671875" customWidth="1"/>
    <col min="2" max="2" width="15.44140625" customWidth="1"/>
    <col min="3" max="3" width="14.6640625" customWidth="1"/>
    <col min="4" max="4" width="15" customWidth="1"/>
    <col min="5" max="5" width="13.88671875" customWidth="1"/>
    <col min="6" max="6" width="15.109375" customWidth="1"/>
    <col min="7" max="7" width="15.6640625" customWidth="1"/>
    <col min="8" max="8" width="15.5546875" customWidth="1"/>
  </cols>
  <sheetData>
    <row r="1" spans="1:8" ht="17.399999999999999">
      <c r="A1" s="80" t="s">
        <v>130</v>
      </c>
      <c r="B1" s="81"/>
      <c r="C1" s="81"/>
      <c r="D1" s="81"/>
      <c r="E1" s="81"/>
      <c r="F1" s="81"/>
      <c r="G1" s="81"/>
      <c r="H1" s="82"/>
    </row>
    <row r="2" spans="1:8" ht="15" thickBot="1">
      <c r="A2" s="81"/>
      <c r="B2" s="81"/>
      <c r="C2" s="81"/>
      <c r="D2" s="81"/>
      <c r="E2" s="81"/>
      <c r="F2" s="81"/>
      <c r="G2" s="81"/>
      <c r="H2" s="82"/>
    </row>
    <row r="3" spans="1:8">
      <c r="A3" s="139" t="s">
        <v>131</v>
      </c>
      <c r="B3" s="142" t="s">
        <v>132</v>
      </c>
      <c r="C3" s="143"/>
      <c r="D3" s="143"/>
      <c r="E3" s="143"/>
      <c r="F3" s="143"/>
      <c r="G3" s="143"/>
      <c r="H3" s="144"/>
    </row>
    <row r="4" spans="1:8">
      <c r="A4" s="140"/>
      <c r="B4" s="83" t="s">
        <v>133</v>
      </c>
      <c r="C4" s="84" t="s">
        <v>134</v>
      </c>
      <c r="D4" s="145" t="s">
        <v>135</v>
      </c>
      <c r="E4" s="147" t="s">
        <v>19</v>
      </c>
      <c r="F4" s="147" t="s">
        <v>136</v>
      </c>
      <c r="G4" s="83" t="s">
        <v>133</v>
      </c>
      <c r="H4" s="84" t="s">
        <v>134</v>
      </c>
    </row>
    <row r="5" spans="1:8" ht="43.2">
      <c r="A5" s="141"/>
      <c r="B5" s="85" t="s">
        <v>22</v>
      </c>
      <c r="C5" s="86" t="s">
        <v>137</v>
      </c>
      <c r="D5" s="146"/>
      <c r="E5" s="148"/>
      <c r="F5" s="148"/>
      <c r="G5" s="87" t="s">
        <v>138</v>
      </c>
      <c r="H5" s="88" t="s">
        <v>139</v>
      </c>
    </row>
    <row r="6" spans="1:8" ht="52.8">
      <c r="A6" s="89" t="s">
        <v>140</v>
      </c>
      <c r="B6" s="90" t="s">
        <v>141</v>
      </c>
      <c r="C6" s="91"/>
      <c r="D6" s="90" t="s">
        <v>141</v>
      </c>
      <c r="E6" s="91"/>
      <c r="F6" s="91"/>
      <c r="G6" s="92"/>
      <c r="H6" s="93"/>
    </row>
    <row r="7" spans="1:8" ht="52.8">
      <c r="A7" s="89" t="s">
        <v>142</v>
      </c>
      <c r="B7" s="91"/>
      <c r="C7" s="91"/>
      <c r="D7" s="91"/>
      <c r="E7" s="90" t="s">
        <v>141</v>
      </c>
      <c r="F7" s="90" t="s">
        <v>141</v>
      </c>
      <c r="G7" s="92"/>
      <c r="H7" s="93"/>
    </row>
    <row r="8" spans="1:8" ht="26.4">
      <c r="A8" s="89" t="s">
        <v>143</v>
      </c>
      <c r="B8" s="94"/>
      <c r="C8" s="91"/>
      <c r="D8" s="91"/>
      <c r="E8" s="91"/>
      <c r="F8" s="91"/>
      <c r="G8" s="95" t="s">
        <v>141</v>
      </c>
      <c r="H8" s="93"/>
    </row>
    <row r="9" spans="1:8">
      <c r="A9" s="89" t="s">
        <v>144</v>
      </c>
      <c r="B9" s="96"/>
      <c r="C9" s="97" t="s">
        <v>145</v>
      </c>
      <c r="D9" s="91"/>
      <c r="E9" s="91"/>
      <c r="F9" s="91"/>
      <c r="G9" s="98"/>
      <c r="H9" s="99" t="s">
        <v>145</v>
      </c>
    </row>
    <row r="10" spans="1:8">
      <c r="A10" s="89" t="s">
        <v>146</v>
      </c>
      <c r="B10" s="100"/>
      <c r="C10" s="91"/>
      <c r="D10" s="91"/>
      <c r="E10" s="90" t="s">
        <v>141</v>
      </c>
      <c r="F10" s="90" t="s">
        <v>141</v>
      </c>
      <c r="G10" s="95" t="s">
        <v>141</v>
      </c>
      <c r="H10" s="93"/>
    </row>
    <row r="11" spans="1:8" ht="26.4">
      <c r="A11" s="89" t="s">
        <v>147</v>
      </c>
      <c r="B11" s="91"/>
      <c r="C11" s="91"/>
      <c r="D11" s="91"/>
      <c r="E11" s="91"/>
      <c r="F11" s="90" t="s">
        <v>141</v>
      </c>
      <c r="G11" s="92"/>
      <c r="H11" s="93"/>
    </row>
    <row r="12" spans="1:8" ht="66.599999999999994" thickBot="1">
      <c r="A12" s="101" t="s">
        <v>148</v>
      </c>
      <c r="B12" s="102" t="s">
        <v>141</v>
      </c>
      <c r="C12" s="103"/>
      <c r="D12" s="103"/>
      <c r="E12" s="102" t="s">
        <v>141</v>
      </c>
      <c r="F12" s="102" t="s">
        <v>141</v>
      </c>
      <c r="G12" s="104"/>
      <c r="H12" s="105"/>
    </row>
    <row r="13" spans="1:8">
      <c r="A13" s="106"/>
      <c r="B13" s="106"/>
      <c r="C13" s="106"/>
      <c r="D13" s="106"/>
      <c r="E13" s="106"/>
      <c r="F13" s="106"/>
      <c r="G13" s="106"/>
      <c r="H13" s="82"/>
    </row>
    <row r="14" spans="1:8">
      <c r="A14" s="82"/>
      <c r="B14" s="82"/>
      <c r="C14" s="82"/>
      <c r="D14" s="82"/>
      <c r="E14" s="82"/>
      <c r="F14" s="82"/>
      <c r="G14" s="82"/>
      <c r="H14" s="82"/>
    </row>
  </sheetData>
  <mergeCells count="5">
    <mergeCell ref="A3:A5"/>
    <mergeCell ref="B3:H3"/>
    <mergeCell ref="D4:D5"/>
    <mergeCell ref="E4:E5"/>
    <mergeCell ref="F4:F5"/>
  </mergeCells>
  <conditionalFormatting sqref="G5">
    <cfRule type="expression" dxfId="0" priority="1" stopIfTrue="1">
      <formula>$F4="V"</formula>
    </cfRule>
  </conditionalFormatting>
  <hyperlinks>
    <hyperlink ref="B5" location="Справочно_Обоснования!A8" display="Выручка"/>
    <hyperlink ref="D4" location="'Справочно Обоснование'!A31" display="Прибыль до налогообложения"/>
    <hyperlink ref="E4" location="'Справочно Обоснование'!A41" display="Чистые активы"/>
    <hyperlink ref="F4" location="'Справочно Обоснование'!A51" display="Активы (Валюта баланса)"/>
    <hyperlink ref="G5" location="Справочно_Обоснования!A47" display="Справочно_Обоснования!A47"/>
    <hyperlink ref="H5" location="Справочно_Обоснования!A54" display="Расходы ср-в целевого финанс."/>
    <hyperlink ref="D4:D5" location="Справочно_Обоснования!A18" display="Прибыль  "/>
    <hyperlink ref="E4:E5" location="Справочно_Обоснования!A27" display="Чистые активы"/>
    <hyperlink ref="F4:F5" location="Справочно_Обоснования!A37" display="Активы (Валюта баланса)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topLeftCell="A11" workbookViewId="0">
      <selection activeCell="C13" sqref="C13:E17"/>
    </sheetView>
  </sheetViews>
  <sheetFormatPr defaultRowHeight="14.4"/>
  <cols>
    <col min="1" max="1" width="29.6640625" customWidth="1"/>
    <col min="2" max="2" width="53.21875" customWidth="1"/>
    <col min="3" max="3" width="22.33203125" customWidth="1"/>
    <col min="4" max="4" width="21.5546875" customWidth="1"/>
  </cols>
  <sheetData>
    <row r="1" spans="1:5" ht="17.399999999999999">
      <c r="A1" s="107" t="s">
        <v>149</v>
      </c>
      <c r="B1" s="106"/>
      <c r="C1" s="82"/>
      <c r="D1" s="82"/>
      <c r="E1" s="82"/>
    </row>
    <row r="2" spans="1:5" ht="15" thickBot="1">
      <c r="A2" s="108"/>
      <c r="B2" s="82"/>
      <c r="C2" s="82"/>
      <c r="D2" s="82"/>
      <c r="E2" s="82"/>
    </row>
    <row r="3" spans="1:5" ht="26.4">
      <c r="A3" s="109" t="s">
        <v>33</v>
      </c>
      <c r="B3" s="110" t="s">
        <v>34</v>
      </c>
      <c r="C3" s="152" t="s">
        <v>35</v>
      </c>
      <c r="D3" s="153"/>
      <c r="E3" s="154"/>
    </row>
    <row r="4" spans="1:5" ht="39.6">
      <c r="A4" s="111" t="s">
        <v>37</v>
      </c>
      <c r="B4" s="112" t="s">
        <v>38</v>
      </c>
      <c r="C4" s="155" t="s">
        <v>150</v>
      </c>
      <c r="D4" s="156"/>
      <c r="E4" s="157"/>
    </row>
    <row r="5" spans="1:5" ht="79.2">
      <c r="A5" s="113" t="s">
        <v>39</v>
      </c>
      <c r="B5" s="112" t="s">
        <v>40</v>
      </c>
      <c r="C5" s="155" t="s">
        <v>151</v>
      </c>
      <c r="D5" s="156"/>
      <c r="E5" s="157"/>
    </row>
    <row r="6" spans="1:5" ht="79.2">
      <c r="A6" s="113" t="s">
        <v>41</v>
      </c>
      <c r="B6" s="112" t="s">
        <v>42</v>
      </c>
      <c r="C6" s="155" t="s">
        <v>152</v>
      </c>
      <c r="D6" s="156"/>
      <c r="E6" s="157"/>
    </row>
    <row r="7" spans="1:5" ht="52.8">
      <c r="A7" s="113" t="s">
        <v>43</v>
      </c>
      <c r="B7" s="112" t="s">
        <v>44</v>
      </c>
      <c r="C7" s="155" t="s">
        <v>153</v>
      </c>
      <c r="D7" s="156"/>
      <c r="E7" s="157"/>
    </row>
    <row r="8" spans="1:5" ht="40.200000000000003" thickBot="1">
      <c r="A8" s="114" t="s">
        <v>45</v>
      </c>
      <c r="B8" s="115" t="s">
        <v>46</v>
      </c>
      <c r="C8" s="149" t="s">
        <v>154</v>
      </c>
      <c r="D8" s="150"/>
      <c r="E8" s="151"/>
    </row>
    <row r="9" spans="1:5">
      <c r="A9" s="116"/>
      <c r="B9" s="116"/>
      <c r="C9" s="116"/>
      <c r="D9" s="116"/>
      <c r="E9" s="116"/>
    </row>
    <row r="10" spans="1:5" ht="17.399999999999999">
      <c r="A10" s="107" t="s">
        <v>155</v>
      </c>
      <c r="B10" s="81"/>
      <c r="C10" s="116"/>
      <c r="D10" s="116"/>
      <c r="E10" s="116"/>
    </row>
    <row r="11" spans="1:5" ht="15" thickBot="1">
      <c r="A11" s="117"/>
      <c r="B11" s="116"/>
      <c r="C11" s="116"/>
      <c r="D11" s="116"/>
      <c r="E11" s="116"/>
    </row>
    <row r="12" spans="1:5" ht="26.4">
      <c r="A12" s="118" t="s">
        <v>33</v>
      </c>
      <c r="B12" s="119" t="s">
        <v>34</v>
      </c>
      <c r="C12" s="158" t="s">
        <v>35</v>
      </c>
      <c r="D12" s="159"/>
      <c r="E12" s="160"/>
    </row>
    <row r="13" spans="1:5" ht="39.6">
      <c r="A13" s="113" t="s">
        <v>37</v>
      </c>
      <c r="B13" s="112" t="s">
        <v>38</v>
      </c>
      <c r="C13" s="155" t="s">
        <v>156</v>
      </c>
      <c r="D13" s="156"/>
      <c r="E13" s="157"/>
    </row>
    <row r="14" spans="1:5" ht="79.2">
      <c r="A14" s="113" t="s">
        <v>39</v>
      </c>
      <c r="B14" s="112" t="s">
        <v>40</v>
      </c>
      <c r="C14" s="155" t="s">
        <v>157</v>
      </c>
      <c r="D14" s="156"/>
      <c r="E14" s="157"/>
    </row>
    <row r="15" spans="1:5" ht="79.2">
      <c r="A15" s="113" t="s">
        <v>41</v>
      </c>
      <c r="B15" s="112" t="s">
        <v>42</v>
      </c>
      <c r="C15" s="155" t="s">
        <v>158</v>
      </c>
      <c r="D15" s="156"/>
      <c r="E15" s="157"/>
    </row>
    <row r="16" spans="1:5" ht="52.8">
      <c r="A16" s="113" t="s">
        <v>43</v>
      </c>
      <c r="B16" s="112" t="s">
        <v>44</v>
      </c>
      <c r="C16" s="155" t="s">
        <v>153</v>
      </c>
      <c r="D16" s="156"/>
      <c r="E16" s="157"/>
    </row>
    <row r="17" spans="1:5" ht="40.200000000000003" thickBot="1">
      <c r="A17" s="114" t="s">
        <v>45</v>
      </c>
      <c r="B17" s="115" t="s">
        <v>46</v>
      </c>
      <c r="C17" s="149" t="s">
        <v>154</v>
      </c>
      <c r="D17" s="150"/>
      <c r="E17" s="151"/>
    </row>
    <row r="18" spans="1:5">
      <c r="A18" s="116"/>
      <c r="B18" s="116"/>
      <c r="C18" s="120"/>
      <c r="D18" s="120"/>
      <c r="E18" s="120"/>
    </row>
    <row r="19" spans="1:5">
      <c r="A19" s="116"/>
      <c r="B19" s="116"/>
      <c r="C19" s="120"/>
      <c r="D19" s="120"/>
      <c r="E19" s="120"/>
    </row>
    <row r="20" spans="1:5" ht="17.399999999999999">
      <c r="A20" s="107" t="s">
        <v>159</v>
      </c>
      <c r="B20" s="81"/>
      <c r="C20" s="120"/>
      <c r="D20" s="120"/>
      <c r="E20" s="120"/>
    </row>
    <row r="21" spans="1:5" ht="15" thickBot="1">
      <c r="A21" s="117"/>
      <c r="B21" s="116"/>
      <c r="C21" s="120"/>
      <c r="D21" s="120"/>
      <c r="E21" s="120"/>
    </row>
    <row r="22" spans="1:5" ht="26.4">
      <c r="A22" s="118" t="s">
        <v>33</v>
      </c>
      <c r="B22" s="119" t="s">
        <v>34</v>
      </c>
      <c r="C22" s="158" t="s">
        <v>35</v>
      </c>
      <c r="D22" s="159"/>
      <c r="E22" s="160"/>
    </row>
    <row r="23" spans="1:5" ht="39.6">
      <c r="A23" s="113" t="s">
        <v>37</v>
      </c>
      <c r="B23" s="112" t="s">
        <v>38</v>
      </c>
      <c r="C23" s="155" t="s">
        <v>160</v>
      </c>
      <c r="D23" s="156"/>
      <c r="E23" s="157"/>
    </row>
    <row r="24" spans="1:5" ht="79.2">
      <c r="A24" s="113" t="s">
        <v>39</v>
      </c>
      <c r="B24" s="112" t="s">
        <v>40</v>
      </c>
      <c r="C24" s="155" t="s">
        <v>161</v>
      </c>
      <c r="D24" s="156"/>
      <c r="E24" s="157"/>
    </row>
    <row r="25" spans="1:5" ht="79.2">
      <c r="A25" s="113" t="s">
        <v>41</v>
      </c>
      <c r="B25" s="112" t="s">
        <v>42</v>
      </c>
      <c r="C25" s="155" t="s">
        <v>162</v>
      </c>
      <c r="D25" s="156"/>
      <c r="E25" s="157"/>
    </row>
    <row r="26" spans="1:5" ht="52.8">
      <c r="A26" s="113" t="s">
        <v>43</v>
      </c>
      <c r="B26" s="112" t="s">
        <v>44</v>
      </c>
      <c r="C26" s="155" t="s">
        <v>153</v>
      </c>
      <c r="D26" s="156"/>
      <c r="E26" s="157"/>
    </row>
    <row r="27" spans="1:5" ht="40.200000000000003" thickBot="1">
      <c r="A27" s="114" t="s">
        <v>45</v>
      </c>
      <c r="B27" s="115" t="s">
        <v>46</v>
      </c>
      <c r="C27" s="149" t="s">
        <v>154</v>
      </c>
      <c r="D27" s="150"/>
      <c r="E27" s="151"/>
    </row>
    <row r="28" spans="1:5">
      <c r="A28" s="116"/>
      <c r="B28" s="116"/>
      <c r="C28" s="120"/>
      <c r="D28" s="120"/>
      <c r="E28" s="120"/>
    </row>
    <row r="29" spans="1:5">
      <c r="A29" s="116"/>
      <c r="B29" s="116"/>
      <c r="C29" s="120"/>
      <c r="D29" s="120"/>
      <c r="E29" s="120"/>
    </row>
    <row r="30" spans="1:5" ht="17.399999999999999">
      <c r="A30" s="107" t="s">
        <v>163</v>
      </c>
      <c r="B30" s="81"/>
      <c r="C30" s="120"/>
      <c r="D30" s="120"/>
      <c r="E30" s="120"/>
    </row>
    <row r="31" spans="1:5" ht="15" thickBot="1">
      <c r="A31" s="117"/>
      <c r="B31" s="116"/>
      <c r="C31" s="120"/>
      <c r="D31" s="120"/>
      <c r="E31" s="120"/>
    </row>
    <row r="32" spans="1:5" ht="26.4">
      <c r="A32" s="121" t="s">
        <v>33</v>
      </c>
      <c r="B32" s="119" t="s">
        <v>34</v>
      </c>
      <c r="C32" s="158" t="s">
        <v>35</v>
      </c>
      <c r="D32" s="159"/>
      <c r="E32" s="160"/>
    </row>
    <row r="33" spans="1:5" ht="39.6">
      <c r="A33" s="122" t="s">
        <v>37</v>
      </c>
      <c r="B33" s="112" t="s">
        <v>38</v>
      </c>
      <c r="C33" s="155" t="s">
        <v>164</v>
      </c>
      <c r="D33" s="156"/>
      <c r="E33" s="157"/>
    </row>
    <row r="34" spans="1:5" ht="79.2">
      <c r="A34" s="122" t="s">
        <v>39</v>
      </c>
      <c r="B34" s="112" t="s">
        <v>40</v>
      </c>
      <c r="C34" s="155" t="s">
        <v>165</v>
      </c>
      <c r="D34" s="156"/>
      <c r="E34" s="157"/>
    </row>
    <row r="35" spans="1:5" ht="79.2">
      <c r="A35" s="122" t="s">
        <v>41</v>
      </c>
      <c r="B35" s="112" t="s">
        <v>42</v>
      </c>
      <c r="C35" s="155" t="s">
        <v>162</v>
      </c>
      <c r="D35" s="156"/>
      <c r="E35" s="157"/>
    </row>
    <row r="36" spans="1:5" ht="52.8">
      <c r="A36" s="122" t="s">
        <v>43</v>
      </c>
      <c r="B36" s="112" t="s">
        <v>44</v>
      </c>
      <c r="C36" s="155" t="s">
        <v>153</v>
      </c>
      <c r="D36" s="156"/>
      <c r="E36" s="157"/>
    </row>
    <row r="37" spans="1:5" ht="40.200000000000003" thickBot="1">
      <c r="A37" s="123" t="s">
        <v>45</v>
      </c>
      <c r="B37" s="115" t="s">
        <v>46</v>
      </c>
      <c r="C37" s="149" t="s">
        <v>154</v>
      </c>
      <c r="D37" s="150"/>
      <c r="E37" s="151"/>
    </row>
    <row r="38" spans="1:5">
      <c r="A38" s="116"/>
      <c r="B38" s="116"/>
      <c r="C38" s="120"/>
      <c r="D38" s="120"/>
      <c r="E38" s="120"/>
    </row>
    <row r="39" spans="1:5">
      <c r="A39" s="116"/>
      <c r="B39" s="116"/>
      <c r="C39" s="120"/>
      <c r="D39" s="120"/>
      <c r="E39" s="120"/>
    </row>
    <row r="40" spans="1:5" ht="17.399999999999999">
      <c r="A40" s="107" t="s">
        <v>166</v>
      </c>
      <c r="B40" s="81"/>
      <c r="C40" s="120"/>
      <c r="D40" s="120"/>
      <c r="E40" s="120"/>
    </row>
    <row r="41" spans="1:5" ht="15" thickBot="1">
      <c r="A41" s="117"/>
      <c r="B41" s="116"/>
      <c r="C41" s="120"/>
      <c r="D41" s="120"/>
      <c r="E41" s="120"/>
    </row>
    <row r="42" spans="1:5" ht="26.4">
      <c r="A42" s="118" t="s">
        <v>33</v>
      </c>
      <c r="B42" s="119" t="s">
        <v>34</v>
      </c>
      <c r="C42" s="158" t="s">
        <v>35</v>
      </c>
      <c r="D42" s="159"/>
      <c r="E42" s="160"/>
    </row>
    <row r="43" spans="1:5" ht="39.6">
      <c r="A43" s="113" t="s">
        <v>37</v>
      </c>
      <c r="B43" s="112" t="s">
        <v>38</v>
      </c>
      <c r="C43" s="155" t="s">
        <v>167</v>
      </c>
      <c r="D43" s="156"/>
      <c r="E43" s="157"/>
    </row>
    <row r="44" spans="1:5" ht="79.2">
      <c r="A44" s="113" t="s">
        <v>39</v>
      </c>
      <c r="B44" s="112" t="s">
        <v>40</v>
      </c>
      <c r="C44" s="155" t="s">
        <v>168</v>
      </c>
      <c r="D44" s="156"/>
      <c r="E44" s="157"/>
    </row>
    <row r="45" spans="1:5" ht="79.2">
      <c r="A45" s="113" t="s">
        <v>41</v>
      </c>
      <c r="B45" s="112" t="s">
        <v>42</v>
      </c>
      <c r="C45" s="155" t="s">
        <v>169</v>
      </c>
      <c r="D45" s="156"/>
      <c r="E45" s="157"/>
    </row>
    <row r="46" spans="1:5" ht="52.8">
      <c r="A46" s="113" t="s">
        <v>43</v>
      </c>
      <c r="B46" s="112" t="s">
        <v>44</v>
      </c>
      <c r="C46" s="155" t="s">
        <v>153</v>
      </c>
      <c r="D46" s="156"/>
      <c r="E46" s="157"/>
    </row>
    <row r="47" spans="1:5" ht="40.200000000000003" thickBot="1">
      <c r="A47" s="114" t="s">
        <v>45</v>
      </c>
      <c r="B47" s="115" t="s">
        <v>46</v>
      </c>
      <c r="C47" s="149" t="s">
        <v>154</v>
      </c>
      <c r="D47" s="150"/>
      <c r="E47" s="151"/>
    </row>
    <row r="48" spans="1:5">
      <c r="A48" s="116"/>
      <c r="B48" s="116"/>
      <c r="C48" s="120"/>
      <c r="D48" s="120"/>
      <c r="E48" s="120"/>
    </row>
    <row r="49" spans="1:5" ht="17.399999999999999">
      <c r="A49" s="107" t="s">
        <v>170</v>
      </c>
      <c r="B49" s="81"/>
      <c r="C49" s="120"/>
      <c r="D49" s="120"/>
      <c r="E49" s="120"/>
    </row>
    <row r="50" spans="1:5" ht="15" thickBot="1">
      <c r="A50" s="117"/>
      <c r="B50" s="116"/>
      <c r="C50" s="120"/>
      <c r="D50" s="120"/>
      <c r="E50" s="120"/>
    </row>
    <row r="51" spans="1:5" ht="26.4">
      <c r="A51" s="118" t="s">
        <v>33</v>
      </c>
      <c r="B51" s="124" t="s">
        <v>34</v>
      </c>
      <c r="C51" s="125" t="s">
        <v>35</v>
      </c>
      <c r="D51" s="126"/>
      <c r="E51" s="127"/>
    </row>
    <row r="52" spans="1:5" ht="52.8">
      <c r="A52" s="113" t="s">
        <v>37</v>
      </c>
      <c r="B52" s="112" t="s">
        <v>171</v>
      </c>
      <c r="C52" s="155" t="s">
        <v>172</v>
      </c>
      <c r="D52" s="156"/>
      <c r="E52" s="157"/>
    </row>
    <row r="53" spans="1:5" ht="79.2">
      <c r="A53" s="113" t="s">
        <v>39</v>
      </c>
      <c r="B53" s="112" t="s">
        <v>173</v>
      </c>
      <c r="C53" s="155" t="s">
        <v>174</v>
      </c>
      <c r="D53" s="156"/>
      <c r="E53" s="157"/>
    </row>
    <row r="54" spans="1:5" ht="79.2">
      <c r="A54" s="113" t="s">
        <v>41</v>
      </c>
      <c r="B54" s="112" t="s">
        <v>175</v>
      </c>
      <c r="C54" s="155" t="s">
        <v>176</v>
      </c>
      <c r="D54" s="156"/>
      <c r="E54" s="157"/>
    </row>
    <row r="55" spans="1:5" ht="52.8">
      <c r="A55" s="113" t="s">
        <v>43</v>
      </c>
      <c r="B55" s="112" t="s">
        <v>44</v>
      </c>
      <c r="C55" s="155" t="s">
        <v>177</v>
      </c>
      <c r="D55" s="156"/>
      <c r="E55" s="157"/>
    </row>
    <row r="56" spans="1:5" ht="40.200000000000003" thickBot="1">
      <c r="A56" s="114" t="s">
        <v>45</v>
      </c>
      <c r="B56" s="115" t="s">
        <v>46</v>
      </c>
      <c r="C56" s="149" t="s">
        <v>154</v>
      </c>
      <c r="D56" s="150"/>
      <c r="E56" s="151"/>
    </row>
    <row r="57" spans="1:5">
      <c r="A57" s="116"/>
      <c r="B57" s="116"/>
      <c r="C57" s="116"/>
      <c r="D57" s="116"/>
      <c r="E57" s="116"/>
    </row>
    <row r="58" spans="1:5">
      <c r="A58" s="116"/>
      <c r="B58" s="116"/>
      <c r="C58" s="116"/>
      <c r="D58" s="116"/>
      <c r="E58" s="116"/>
    </row>
    <row r="59" spans="1:5">
      <c r="A59" s="116"/>
      <c r="B59" s="116"/>
      <c r="C59" s="116"/>
      <c r="D59" s="116"/>
      <c r="E59" s="116"/>
    </row>
    <row r="60" spans="1:5">
      <c r="A60" s="116"/>
      <c r="B60" s="116"/>
      <c r="C60" s="116"/>
      <c r="D60" s="116"/>
      <c r="E60" s="116"/>
    </row>
    <row r="61" spans="1:5">
      <c r="A61" s="116"/>
      <c r="B61" s="116"/>
      <c r="C61" s="116"/>
      <c r="D61" s="116"/>
      <c r="E61" s="116"/>
    </row>
    <row r="62" spans="1:5">
      <c r="A62" s="116"/>
      <c r="B62" s="116"/>
      <c r="C62" s="116"/>
      <c r="D62" s="116"/>
      <c r="E62" s="116"/>
    </row>
    <row r="63" spans="1:5">
      <c r="A63" s="116"/>
      <c r="B63" s="116"/>
      <c r="C63" s="116"/>
      <c r="D63" s="116"/>
      <c r="E63" s="116"/>
    </row>
    <row r="64" spans="1:5">
      <c r="A64" s="116"/>
      <c r="B64" s="116"/>
      <c r="C64" s="116"/>
      <c r="D64" s="116"/>
      <c r="E64" s="116"/>
    </row>
    <row r="65" spans="1:5">
      <c r="A65" s="116"/>
      <c r="B65" s="116"/>
      <c r="C65" s="116"/>
      <c r="D65" s="116"/>
      <c r="E65" s="116"/>
    </row>
    <row r="66" spans="1:5">
      <c r="A66" s="116"/>
      <c r="B66" s="116"/>
      <c r="C66" s="116"/>
      <c r="D66" s="116"/>
      <c r="E66" s="116"/>
    </row>
    <row r="67" spans="1:5">
      <c r="A67" s="116"/>
      <c r="B67" s="116"/>
      <c r="C67" s="116"/>
      <c r="D67" s="116"/>
      <c r="E67" s="116"/>
    </row>
    <row r="68" spans="1:5">
      <c r="A68" s="116"/>
      <c r="B68" s="116"/>
      <c r="C68" s="116"/>
      <c r="D68" s="116"/>
      <c r="E68" s="116"/>
    </row>
    <row r="69" spans="1:5">
      <c r="A69" s="116"/>
      <c r="B69" s="116"/>
      <c r="C69" s="116"/>
      <c r="D69" s="116"/>
      <c r="E69" s="116"/>
    </row>
    <row r="70" spans="1:5">
      <c r="A70" s="128"/>
      <c r="B70" s="128"/>
      <c r="C70" s="128"/>
      <c r="D70" s="128"/>
      <c r="E70" s="128"/>
    </row>
  </sheetData>
  <mergeCells count="35">
    <mergeCell ref="C52:E52"/>
    <mergeCell ref="C53:E53"/>
    <mergeCell ref="C54:E54"/>
    <mergeCell ref="C55:E55"/>
    <mergeCell ref="C56:E56"/>
    <mergeCell ref="C47:E47"/>
    <mergeCell ref="C32:E32"/>
    <mergeCell ref="C33:E33"/>
    <mergeCell ref="C34:E34"/>
    <mergeCell ref="C35:E35"/>
    <mergeCell ref="C36:E36"/>
    <mergeCell ref="C37:E37"/>
    <mergeCell ref="C42:E42"/>
    <mergeCell ref="C43:E43"/>
    <mergeCell ref="C44:E44"/>
    <mergeCell ref="C45:E45"/>
    <mergeCell ref="C46:E46"/>
    <mergeCell ref="C27:E27"/>
    <mergeCell ref="C12:E12"/>
    <mergeCell ref="C13:E13"/>
    <mergeCell ref="C14:E14"/>
    <mergeCell ref="C15:E15"/>
    <mergeCell ref="C16:E16"/>
    <mergeCell ref="C17:E17"/>
    <mergeCell ref="C22:E22"/>
    <mergeCell ref="C23:E23"/>
    <mergeCell ref="C24:E24"/>
    <mergeCell ref="C25:E25"/>
    <mergeCell ref="C26:E26"/>
    <mergeCell ref="C8:E8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Сущ-сть (P-M)</vt:lpstr>
      <vt:lpstr>Справочно - матрица</vt:lpstr>
      <vt:lpstr>Справочно - обоснования</vt:lpstr>
      <vt:lpstr>М1</vt:lpstr>
      <vt:lpstr>М2</vt:lpstr>
      <vt:lpstr>М3</vt:lpstr>
      <vt:lpstr>'Сущ-сть (P-M)'!Область_печати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Хачатур Давтян</dc:creator>
  <cp:lastModifiedBy>Неверов</cp:lastModifiedBy>
  <dcterms:created xsi:type="dcterms:W3CDTF">2022-02-21T17:51:04Z</dcterms:created>
  <dcterms:modified xsi:type="dcterms:W3CDTF">2022-06-15T13:05:33Z</dcterms:modified>
</cp:coreProperties>
</file>